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autoCompressPictures="0"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0B45A383-C244-4EA8-A239-0BED5151D9D3}" xr6:coauthVersionLast="47" xr6:coauthVersionMax="47" xr10:uidLastSave="{00000000-0000-0000-0000-000000000000}"/>
  <bookViews>
    <workbookView xWindow="-108" yWindow="-108" windowWidth="23256" windowHeight="12576" tabRatio="899" firstSheet="1" activeTab="1" xr2:uid="{00000000-000D-0000-FFFF-FFFF00000000}"/>
  </bookViews>
  <sheets>
    <sheet name="Methodology" sheetId="18" state="hidden" r:id="rId1"/>
    <sheet name="Scenarios_ToPresent" sheetId="21" r:id="rId2"/>
    <sheet name="Final Model" sheetId="10" r:id="rId3"/>
    <sheet name="(Ignore)M1M2" sheetId="19" state="hidden" r:id="rId4"/>
    <sheet name="Data_Val" sheetId="17" state="hidden" r:id="rId5"/>
    <sheet name="Staff (19_20)" sheetId="1" state="hidden" r:id="rId6"/>
    <sheet name="1st_Yr_Students (19_20)" sheetId="2" state="hidden" r:id="rId7"/>
    <sheet name="1st_Yr_Students (18_19)" sheetId="3" state="hidden" r:id="rId8"/>
    <sheet name="1st_Yr_Students (17_18)" sheetId="4" state="hidden" r:id="rId9"/>
    <sheet name="1st_Yr_Students (16_17)" sheetId="5" state="hidden" r:id="rId10"/>
    <sheet name="1st_Yr_Students (15_16)" sheetId="6" state="hidden" r:id="rId11"/>
    <sheet name="1st_Yr_Students (14_15)" sheetId="7" state="hidden" r:id="rId12"/>
    <sheet name="Full List" sheetId="8" state="hidden" r:id="rId13"/>
    <sheet name="Official List" sheetId="9" state="hidden" r:id="rId14"/>
    <sheet name="IGNORE BUT KEEP" sheetId="11" state="hidden" r:id="rId15"/>
  </sheets>
  <definedNames>
    <definedName name="_xlnm._FilterDatabase" localSheetId="11" hidden="1">'1st_Yr_Students (14_15)'!$A$1:$D$142</definedName>
    <definedName name="_xlnm._FilterDatabase" localSheetId="10" hidden="1">'1st_Yr_Students (15_16)'!$A$1:$D$143</definedName>
    <definedName name="_xlnm._FilterDatabase" localSheetId="9" hidden="1">'1st_Yr_Students (16_17)'!$A$1:$D$142</definedName>
    <definedName name="_xlnm._FilterDatabase" localSheetId="8" hidden="1">'1st_Yr_Students (17_18)'!$A$1:$D$142</definedName>
    <definedName name="_xlnm._FilterDatabase" localSheetId="7" hidden="1">'1st_Yr_Students (18_19)'!$A$1:$D$143</definedName>
    <definedName name="_xlnm._FilterDatabase" localSheetId="6" hidden="1">'1st_Yr_Students (19_20)'!$A$1:$A$142</definedName>
    <definedName name="_xlnm._FilterDatabase" localSheetId="2" hidden="1">'Final Model'!$A$8:$AE$146</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13" i="17" l="1"/>
  <c r="D3" i="10"/>
  <c r="I2" i="10"/>
  <c r="M144" i="10"/>
  <c r="F144" i="10" s="1"/>
  <c r="H144" i="10"/>
  <c r="I144" i="10"/>
  <c r="J144" i="10"/>
  <c r="K2" i="10"/>
  <c r="D2" i="10" s="1"/>
  <c r="L144" i="10"/>
  <c r="P144" i="10"/>
  <c r="Q144" i="10"/>
  <c r="R144" i="10"/>
  <c r="S144" i="10"/>
  <c r="T144" i="10"/>
  <c r="U144" i="10"/>
  <c r="V144" i="10"/>
  <c r="W144" i="10"/>
  <c r="I4" i="10"/>
  <c r="I3" i="10"/>
  <c r="K3" i="10" s="1"/>
  <c r="B14" i="17" s="1"/>
  <c r="I5" i="10"/>
  <c r="M145" i="10"/>
  <c r="F145" i="10" s="1"/>
  <c r="H145" i="10"/>
  <c r="I145" i="10"/>
  <c r="J145" i="10"/>
  <c r="L145" i="10"/>
  <c r="P145" i="10"/>
  <c r="Q145" i="10"/>
  <c r="R145" i="10"/>
  <c r="S145" i="10"/>
  <c r="T145" i="10"/>
  <c r="U145" i="10"/>
  <c r="V145" i="10"/>
  <c r="W145" i="10"/>
  <c r="M142" i="10"/>
  <c r="F142" i="10" s="1"/>
  <c r="H142" i="10"/>
  <c r="I142" i="10"/>
  <c r="J142" i="10"/>
  <c r="L142" i="10"/>
  <c r="P142" i="10"/>
  <c r="Q142" i="10"/>
  <c r="R142" i="10"/>
  <c r="S142" i="10"/>
  <c r="T142" i="10"/>
  <c r="U142" i="10"/>
  <c r="V142" i="10"/>
  <c r="W142" i="10"/>
  <c r="M139" i="10"/>
  <c r="F139" i="10" s="1"/>
  <c r="H139" i="10"/>
  <c r="I139" i="10"/>
  <c r="J139" i="10"/>
  <c r="L139" i="10"/>
  <c r="P139" i="10"/>
  <c r="Q139" i="10"/>
  <c r="R139" i="10"/>
  <c r="S139" i="10"/>
  <c r="T139" i="10"/>
  <c r="U139" i="10"/>
  <c r="V139" i="10"/>
  <c r="W139" i="10"/>
  <c r="M140" i="10"/>
  <c r="F140" i="10" s="1"/>
  <c r="H140" i="10"/>
  <c r="I140" i="10"/>
  <c r="J140" i="10"/>
  <c r="L140" i="10"/>
  <c r="P140" i="10"/>
  <c r="Q140" i="10"/>
  <c r="R140" i="10"/>
  <c r="S140" i="10"/>
  <c r="T140" i="10"/>
  <c r="U140" i="10"/>
  <c r="V140" i="10"/>
  <c r="W140" i="10"/>
  <c r="M125" i="10"/>
  <c r="F125" i="10" s="1"/>
  <c r="H125" i="10"/>
  <c r="I125" i="10"/>
  <c r="J125" i="10"/>
  <c r="L125" i="10"/>
  <c r="P125" i="10"/>
  <c r="Q125" i="10"/>
  <c r="R125" i="10"/>
  <c r="S125" i="10"/>
  <c r="T125" i="10"/>
  <c r="U125" i="10"/>
  <c r="V125" i="10"/>
  <c r="W125" i="10"/>
  <c r="M126" i="10"/>
  <c r="F126" i="10" s="1"/>
  <c r="H126" i="10"/>
  <c r="I126" i="10"/>
  <c r="J126" i="10"/>
  <c r="L126" i="10"/>
  <c r="P126" i="10"/>
  <c r="Q126" i="10"/>
  <c r="R126" i="10"/>
  <c r="S126" i="10"/>
  <c r="T126" i="10"/>
  <c r="U126" i="10"/>
  <c r="V126" i="10"/>
  <c r="W126" i="10"/>
  <c r="M127" i="10"/>
  <c r="F127" i="10" s="1"/>
  <c r="H127" i="10"/>
  <c r="I127" i="10"/>
  <c r="J127" i="10"/>
  <c r="L127" i="10"/>
  <c r="P127" i="10"/>
  <c r="Q127" i="10"/>
  <c r="R127" i="10"/>
  <c r="S127" i="10"/>
  <c r="T127" i="10"/>
  <c r="U127" i="10"/>
  <c r="V127" i="10"/>
  <c r="W127" i="10"/>
  <c r="M128" i="10"/>
  <c r="F128" i="10" s="1"/>
  <c r="H128" i="10"/>
  <c r="I128" i="10"/>
  <c r="J128" i="10"/>
  <c r="L128" i="10"/>
  <c r="P128" i="10"/>
  <c r="Q128" i="10"/>
  <c r="R128" i="10"/>
  <c r="S128" i="10"/>
  <c r="T128" i="10"/>
  <c r="U128" i="10"/>
  <c r="V128" i="10"/>
  <c r="W128" i="10"/>
  <c r="M129" i="10"/>
  <c r="F129" i="10" s="1"/>
  <c r="H129" i="10"/>
  <c r="I129" i="10"/>
  <c r="J129" i="10"/>
  <c r="L129" i="10"/>
  <c r="P129" i="10"/>
  <c r="Q129" i="10"/>
  <c r="R129" i="10"/>
  <c r="S129" i="10"/>
  <c r="T129" i="10"/>
  <c r="U129" i="10"/>
  <c r="V129" i="10"/>
  <c r="W129" i="10"/>
  <c r="M130" i="10"/>
  <c r="F130" i="10" s="1"/>
  <c r="H130" i="10"/>
  <c r="I130" i="10"/>
  <c r="J130" i="10"/>
  <c r="L130" i="10"/>
  <c r="P130" i="10"/>
  <c r="Q130" i="10"/>
  <c r="R130" i="10"/>
  <c r="S130" i="10"/>
  <c r="T130" i="10"/>
  <c r="U130" i="10"/>
  <c r="V130" i="10"/>
  <c r="W130" i="10"/>
  <c r="M131" i="10"/>
  <c r="F131" i="10" s="1"/>
  <c r="H131" i="10"/>
  <c r="I131" i="10"/>
  <c r="J131" i="10"/>
  <c r="L131" i="10"/>
  <c r="P131" i="10"/>
  <c r="Q131" i="10"/>
  <c r="R131" i="10"/>
  <c r="S131" i="10"/>
  <c r="T131" i="10"/>
  <c r="U131" i="10"/>
  <c r="V131" i="10"/>
  <c r="W131" i="10"/>
  <c r="M132" i="10"/>
  <c r="F132" i="10" s="1"/>
  <c r="H132" i="10"/>
  <c r="I132" i="10"/>
  <c r="J132" i="10"/>
  <c r="L132" i="10"/>
  <c r="P132" i="10"/>
  <c r="Q132" i="10"/>
  <c r="R132" i="10"/>
  <c r="S132" i="10"/>
  <c r="T132" i="10"/>
  <c r="U132" i="10"/>
  <c r="V132" i="10"/>
  <c r="W132" i="10"/>
  <c r="M133" i="10"/>
  <c r="F133" i="10" s="1"/>
  <c r="H133" i="10"/>
  <c r="I133" i="10"/>
  <c r="J133" i="10"/>
  <c r="L133" i="10"/>
  <c r="P133" i="10"/>
  <c r="Q133" i="10"/>
  <c r="R133" i="10"/>
  <c r="S133" i="10"/>
  <c r="T133" i="10"/>
  <c r="U133" i="10"/>
  <c r="V133" i="10"/>
  <c r="W133" i="10"/>
  <c r="M134" i="10"/>
  <c r="F134" i="10" s="1"/>
  <c r="H134" i="10"/>
  <c r="I134" i="10"/>
  <c r="J134" i="10"/>
  <c r="L134" i="10"/>
  <c r="P134" i="10"/>
  <c r="Q134" i="10"/>
  <c r="R134" i="10"/>
  <c r="S134" i="10"/>
  <c r="T134" i="10"/>
  <c r="U134" i="10"/>
  <c r="V134" i="10"/>
  <c r="W134" i="10"/>
  <c r="M135" i="10"/>
  <c r="F135" i="10" s="1"/>
  <c r="H135" i="10"/>
  <c r="I135" i="10"/>
  <c r="J135" i="10"/>
  <c r="L135" i="10"/>
  <c r="P135" i="10"/>
  <c r="Q135" i="10"/>
  <c r="R135" i="10"/>
  <c r="S135" i="10"/>
  <c r="T135" i="10"/>
  <c r="U135" i="10"/>
  <c r="V135" i="10"/>
  <c r="W135" i="10"/>
  <c r="M136" i="10"/>
  <c r="F136" i="10" s="1"/>
  <c r="H136" i="10"/>
  <c r="I136" i="10"/>
  <c r="J136" i="10"/>
  <c r="L136" i="10"/>
  <c r="P136" i="10"/>
  <c r="Q136" i="10"/>
  <c r="R136" i="10"/>
  <c r="S136" i="10"/>
  <c r="T136" i="10"/>
  <c r="U136" i="10"/>
  <c r="V136" i="10"/>
  <c r="W136" i="10"/>
  <c r="M137" i="10"/>
  <c r="F137" i="10" s="1"/>
  <c r="H137" i="10"/>
  <c r="I137" i="10"/>
  <c r="J137" i="10"/>
  <c r="L137" i="10"/>
  <c r="P137" i="10"/>
  <c r="Q137" i="10"/>
  <c r="R137" i="10"/>
  <c r="S137" i="10"/>
  <c r="T137" i="10"/>
  <c r="U137" i="10"/>
  <c r="V137" i="10"/>
  <c r="W137" i="10"/>
  <c r="M119" i="10"/>
  <c r="F119" i="10" s="1"/>
  <c r="H119" i="10"/>
  <c r="I119" i="10"/>
  <c r="J119" i="10"/>
  <c r="L119" i="10"/>
  <c r="P119" i="10"/>
  <c r="Q119" i="10"/>
  <c r="R119" i="10"/>
  <c r="S119" i="10"/>
  <c r="T119" i="10"/>
  <c r="U119" i="10"/>
  <c r="V119" i="10"/>
  <c r="W119" i="10"/>
  <c r="M120" i="10"/>
  <c r="F120" i="10" s="1"/>
  <c r="H120" i="10"/>
  <c r="I120" i="10"/>
  <c r="J120" i="10"/>
  <c r="L120" i="10"/>
  <c r="P120" i="10"/>
  <c r="Q120" i="10"/>
  <c r="R120" i="10"/>
  <c r="S120" i="10"/>
  <c r="T120" i="10"/>
  <c r="U120" i="10"/>
  <c r="V120" i="10"/>
  <c r="W120" i="10"/>
  <c r="M121" i="10"/>
  <c r="F121" i="10" s="1"/>
  <c r="H121" i="10"/>
  <c r="I121" i="10"/>
  <c r="J121" i="10"/>
  <c r="L121" i="10"/>
  <c r="P121" i="10"/>
  <c r="Q121" i="10"/>
  <c r="R121" i="10"/>
  <c r="S121" i="10"/>
  <c r="T121" i="10"/>
  <c r="U121" i="10"/>
  <c r="V121" i="10"/>
  <c r="W121" i="10"/>
  <c r="M122" i="10"/>
  <c r="F122" i="10" s="1"/>
  <c r="H122" i="10"/>
  <c r="I122" i="10"/>
  <c r="J122" i="10"/>
  <c r="L122" i="10"/>
  <c r="P122" i="10"/>
  <c r="Q122" i="10"/>
  <c r="R122" i="10"/>
  <c r="S122" i="10"/>
  <c r="T122" i="10"/>
  <c r="U122" i="10"/>
  <c r="V122" i="10"/>
  <c r="W122" i="10"/>
  <c r="M123" i="10"/>
  <c r="F123" i="10" s="1"/>
  <c r="H123" i="10"/>
  <c r="I123" i="10"/>
  <c r="J123" i="10"/>
  <c r="L123" i="10"/>
  <c r="P123" i="10"/>
  <c r="Q123" i="10"/>
  <c r="R123" i="10"/>
  <c r="S123" i="10"/>
  <c r="T123" i="10"/>
  <c r="U123" i="10"/>
  <c r="V123" i="10"/>
  <c r="W123" i="10"/>
  <c r="M124" i="10"/>
  <c r="F124" i="10" s="1"/>
  <c r="H124" i="10"/>
  <c r="I124" i="10"/>
  <c r="J124" i="10"/>
  <c r="L124" i="10"/>
  <c r="P124" i="10"/>
  <c r="Q124" i="10"/>
  <c r="R124" i="10"/>
  <c r="S124" i="10"/>
  <c r="T124" i="10"/>
  <c r="U124" i="10"/>
  <c r="V124" i="10"/>
  <c r="W124" i="10"/>
  <c r="M115" i="10"/>
  <c r="F115" i="10" s="1"/>
  <c r="H115" i="10"/>
  <c r="I115" i="10"/>
  <c r="J115" i="10"/>
  <c r="L115" i="10"/>
  <c r="P115" i="10"/>
  <c r="Q115" i="10"/>
  <c r="R115" i="10"/>
  <c r="S115" i="10"/>
  <c r="T115" i="10"/>
  <c r="U115" i="10"/>
  <c r="V115" i="10"/>
  <c r="W115" i="10"/>
  <c r="M116" i="10"/>
  <c r="F116" i="10" s="1"/>
  <c r="H116" i="10"/>
  <c r="I116" i="10"/>
  <c r="J116" i="10"/>
  <c r="L116" i="10"/>
  <c r="P116" i="10"/>
  <c r="Q116" i="10"/>
  <c r="R116" i="10"/>
  <c r="S116" i="10"/>
  <c r="T116" i="10"/>
  <c r="U116" i="10"/>
  <c r="V116" i="10"/>
  <c r="W116" i="10"/>
  <c r="M117" i="10"/>
  <c r="F117" i="10" s="1"/>
  <c r="H117" i="10"/>
  <c r="I117" i="10"/>
  <c r="J117" i="10"/>
  <c r="L117" i="10"/>
  <c r="P117" i="10"/>
  <c r="Q117" i="10"/>
  <c r="R117" i="10"/>
  <c r="S117" i="10"/>
  <c r="T117" i="10"/>
  <c r="U117" i="10"/>
  <c r="V117" i="10"/>
  <c r="W117" i="10"/>
  <c r="M97" i="10"/>
  <c r="F97" i="10" s="1"/>
  <c r="H97" i="10"/>
  <c r="I97" i="10"/>
  <c r="J97" i="10"/>
  <c r="L97" i="10"/>
  <c r="P97" i="10"/>
  <c r="Q97" i="10"/>
  <c r="R97" i="10"/>
  <c r="S97" i="10"/>
  <c r="T97" i="10"/>
  <c r="U97" i="10"/>
  <c r="V97" i="10"/>
  <c r="W97" i="10"/>
  <c r="M98" i="10"/>
  <c r="F98" i="10" s="1"/>
  <c r="H98" i="10"/>
  <c r="I98" i="10"/>
  <c r="J98" i="10"/>
  <c r="L98" i="10"/>
  <c r="P98" i="10"/>
  <c r="Q98" i="10"/>
  <c r="R98" i="10"/>
  <c r="S98" i="10"/>
  <c r="T98" i="10"/>
  <c r="U98" i="10"/>
  <c r="V98" i="10"/>
  <c r="W98" i="10"/>
  <c r="M99" i="10"/>
  <c r="F99" i="10" s="1"/>
  <c r="H99" i="10"/>
  <c r="I99" i="10"/>
  <c r="J99" i="10"/>
  <c r="L99" i="10"/>
  <c r="P99" i="10"/>
  <c r="Q99" i="10"/>
  <c r="R99" i="10"/>
  <c r="S99" i="10"/>
  <c r="T99" i="10"/>
  <c r="U99" i="10"/>
  <c r="V99" i="10"/>
  <c r="W99" i="10"/>
  <c r="M100" i="10"/>
  <c r="F100" i="10" s="1"/>
  <c r="H100" i="10"/>
  <c r="I100" i="10"/>
  <c r="J100" i="10"/>
  <c r="L100" i="10"/>
  <c r="P100" i="10"/>
  <c r="Q100" i="10"/>
  <c r="R100" i="10"/>
  <c r="S100" i="10"/>
  <c r="T100" i="10"/>
  <c r="U100" i="10"/>
  <c r="V100" i="10"/>
  <c r="W100" i="10"/>
  <c r="M101" i="10"/>
  <c r="F101" i="10" s="1"/>
  <c r="H101" i="10"/>
  <c r="I101" i="10"/>
  <c r="J101" i="10"/>
  <c r="L101" i="10"/>
  <c r="P101" i="10"/>
  <c r="Q101" i="10"/>
  <c r="R101" i="10"/>
  <c r="S101" i="10"/>
  <c r="T101" i="10"/>
  <c r="U101" i="10"/>
  <c r="V101" i="10"/>
  <c r="W101" i="10"/>
  <c r="M102" i="10"/>
  <c r="F102" i="10" s="1"/>
  <c r="H102" i="10"/>
  <c r="I102" i="10"/>
  <c r="J102" i="10"/>
  <c r="L102" i="10"/>
  <c r="P102" i="10"/>
  <c r="Q102" i="10"/>
  <c r="R102" i="10"/>
  <c r="S102" i="10"/>
  <c r="T102" i="10"/>
  <c r="U102" i="10"/>
  <c r="V102" i="10"/>
  <c r="W102" i="10"/>
  <c r="M103" i="10"/>
  <c r="F103" i="10" s="1"/>
  <c r="H103" i="10"/>
  <c r="I103" i="10"/>
  <c r="J103" i="10"/>
  <c r="L103" i="10"/>
  <c r="P103" i="10"/>
  <c r="Q103" i="10"/>
  <c r="R103" i="10"/>
  <c r="S103" i="10"/>
  <c r="T103" i="10"/>
  <c r="U103" i="10"/>
  <c r="V103" i="10"/>
  <c r="W103" i="10"/>
  <c r="M104" i="10"/>
  <c r="F104" i="10" s="1"/>
  <c r="H104" i="10"/>
  <c r="I104" i="10"/>
  <c r="J104" i="10"/>
  <c r="L104" i="10"/>
  <c r="P104" i="10"/>
  <c r="Q104" i="10"/>
  <c r="R104" i="10"/>
  <c r="S104" i="10"/>
  <c r="T104" i="10"/>
  <c r="U104" i="10"/>
  <c r="V104" i="10"/>
  <c r="W104" i="10"/>
  <c r="M105" i="10"/>
  <c r="F105" i="10" s="1"/>
  <c r="H105" i="10"/>
  <c r="I105" i="10"/>
  <c r="J105" i="10"/>
  <c r="L105" i="10"/>
  <c r="P105" i="10"/>
  <c r="Q105" i="10"/>
  <c r="R105" i="10"/>
  <c r="S105" i="10"/>
  <c r="T105" i="10"/>
  <c r="U105" i="10"/>
  <c r="V105" i="10"/>
  <c r="W105" i="10"/>
  <c r="M106" i="10"/>
  <c r="F106" i="10" s="1"/>
  <c r="H106" i="10"/>
  <c r="I106" i="10"/>
  <c r="J106" i="10"/>
  <c r="L106" i="10"/>
  <c r="P106" i="10"/>
  <c r="Q106" i="10"/>
  <c r="R106" i="10"/>
  <c r="S106" i="10"/>
  <c r="T106" i="10"/>
  <c r="U106" i="10"/>
  <c r="V106" i="10"/>
  <c r="W106" i="10"/>
  <c r="M107" i="10"/>
  <c r="F107" i="10" s="1"/>
  <c r="H107" i="10"/>
  <c r="I107" i="10"/>
  <c r="J107" i="10"/>
  <c r="L107" i="10"/>
  <c r="P107" i="10"/>
  <c r="Q107" i="10"/>
  <c r="R107" i="10"/>
  <c r="S107" i="10"/>
  <c r="T107" i="10"/>
  <c r="U107" i="10"/>
  <c r="V107" i="10"/>
  <c r="W107" i="10"/>
  <c r="M108" i="10"/>
  <c r="F108" i="10" s="1"/>
  <c r="H108" i="10"/>
  <c r="I108" i="10"/>
  <c r="J108" i="10"/>
  <c r="L108" i="10"/>
  <c r="P108" i="10"/>
  <c r="Q108" i="10"/>
  <c r="R108" i="10"/>
  <c r="S108" i="10"/>
  <c r="T108" i="10"/>
  <c r="U108" i="10"/>
  <c r="V108" i="10"/>
  <c r="W108" i="10"/>
  <c r="M109" i="10"/>
  <c r="F109" i="10" s="1"/>
  <c r="H109" i="10"/>
  <c r="I109" i="10"/>
  <c r="J109" i="10"/>
  <c r="L109" i="10"/>
  <c r="P109" i="10"/>
  <c r="Q109" i="10"/>
  <c r="R109" i="10"/>
  <c r="S109" i="10"/>
  <c r="T109" i="10"/>
  <c r="U109" i="10"/>
  <c r="V109" i="10"/>
  <c r="W109" i="10"/>
  <c r="M110" i="10"/>
  <c r="F110" i="10" s="1"/>
  <c r="H110" i="10"/>
  <c r="I110" i="10"/>
  <c r="J110" i="10"/>
  <c r="L110" i="10"/>
  <c r="P110" i="10"/>
  <c r="Q110" i="10"/>
  <c r="R110" i="10"/>
  <c r="S110" i="10"/>
  <c r="T110" i="10"/>
  <c r="U110" i="10"/>
  <c r="V110" i="10"/>
  <c r="W110" i="10"/>
  <c r="M111" i="10"/>
  <c r="F111" i="10" s="1"/>
  <c r="H111" i="10"/>
  <c r="I111" i="10"/>
  <c r="J111" i="10"/>
  <c r="L111" i="10"/>
  <c r="P111" i="10"/>
  <c r="Q111" i="10"/>
  <c r="R111" i="10"/>
  <c r="S111" i="10"/>
  <c r="T111" i="10"/>
  <c r="U111" i="10"/>
  <c r="V111" i="10"/>
  <c r="W111" i="10"/>
  <c r="M95" i="10"/>
  <c r="F95" i="10" s="1"/>
  <c r="H95" i="10"/>
  <c r="I95" i="10"/>
  <c r="J95" i="10"/>
  <c r="L95" i="10"/>
  <c r="P95" i="10"/>
  <c r="Q95" i="10"/>
  <c r="R95" i="10"/>
  <c r="S95" i="10"/>
  <c r="T95" i="10"/>
  <c r="U95" i="10"/>
  <c r="V95" i="10"/>
  <c r="W95" i="10"/>
  <c r="M92" i="10"/>
  <c r="F92" i="10" s="1"/>
  <c r="H92" i="10"/>
  <c r="I92" i="10"/>
  <c r="J92" i="10"/>
  <c r="L92" i="10"/>
  <c r="P92" i="10"/>
  <c r="Q92" i="10"/>
  <c r="R92" i="10"/>
  <c r="S92" i="10"/>
  <c r="T92" i="10"/>
  <c r="U92" i="10"/>
  <c r="V92" i="10"/>
  <c r="W92" i="10"/>
  <c r="M93" i="10"/>
  <c r="F93" i="10" s="1"/>
  <c r="H93" i="10"/>
  <c r="I93" i="10"/>
  <c r="J93" i="10"/>
  <c r="L93" i="10"/>
  <c r="P93" i="10"/>
  <c r="Q93" i="10"/>
  <c r="R93" i="10"/>
  <c r="S93" i="10"/>
  <c r="T93" i="10"/>
  <c r="U93" i="10"/>
  <c r="V93" i="10"/>
  <c r="W93" i="10"/>
  <c r="M89" i="10"/>
  <c r="F89" i="10" s="1"/>
  <c r="H89" i="10"/>
  <c r="I89" i="10"/>
  <c r="J89" i="10"/>
  <c r="L89" i="10"/>
  <c r="P89" i="10"/>
  <c r="Q89" i="10"/>
  <c r="R89" i="10"/>
  <c r="S89" i="10"/>
  <c r="T89" i="10"/>
  <c r="U89" i="10"/>
  <c r="V89" i="10"/>
  <c r="W89" i="10"/>
  <c r="M90" i="10"/>
  <c r="F90" i="10" s="1"/>
  <c r="H90" i="10"/>
  <c r="I90" i="10"/>
  <c r="J90" i="10"/>
  <c r="L90" i="10"/>
  <c r="P90" i="10"/>
  <c r="Q90" i="10"/>
  <c r="R90" i="10"/>
  <c r="S90" i="10"/>
  <c r="T90" i="10"/>
  <c r="U90" i="10"/>
  <c r="V90" i="10"/>
  <c r="W90" i="10"/>
  <c r="M78" i="10"/>
  <c r="F78" i="10" s="1"/>
  <c r="H78" i="10"/>
  <c r="I78" i="10"/>
  <c r="J78" i="10"/>
  <c r="L78" i="10"/>
  <c r="P78" i="10"/>
  <c r="Q78" i="10"/>
  <c r="R78" i="10"/>
  <c r="S78" i="10"/>
  <c r="T78" i="10"/>
  <c r="U78" i="10"/>
  <c r="V78" i="10"/>
  <c r="W78" i="10"/>
  <c r="M79" i="10"/>
  <c r="F79" i="10" s="1"/>
  <c r="H79" i="10"/>
  <c r="I79" i="10"/>
  <c r="J79" i="10"/>
  <c r="L79" i="10"/>
  <c r="P79" i="10"/>
  <c r="Q79" i="10"/>
  <c r="R79" i="10"/>
  <c r="S79" i="10"/>
  <c r="T79" i="10"/>
  <c r="U79" i="10"/>
  <c r="V79" i="10"/>
  <c r="W79" i="10"/>
  <c r="M80" i="10"/>
  <c r="F80" i="10" s="1"/>
  <c r="H80" i="10"/>
  <c r="I80" i="10"/>
  <c r="J80" i="10"/>
  <c r="L80" i="10"/>
  <c r="P80" i="10"/>
  <c r="Q80" i="10"/>
  <c r="R80" i="10"/>
  <c r="S80" i="10"/>
  <c r="T80" i="10"/>
  <c r="U80" i="10"/>
  <c r="V80" i="10"/>
  <c r="W80" i="10"/>
  <c r="M81" i="10"/>
  <c r="F81" i="10" s="1"/>
  <c r="H81" i="10"/>
  <c r="I81" i="10"/>
  <c r="J81" i="10"/>
  <c r="L81" i="10"/>
  <c r="P81" i="10"/>
  <c r="Q81" i="10"/>
  <c r="R81" i="10"/>
  <c r="S81" i="10"/>
  <c r="T81" i="10"/>
  <c r="U81" i="10"/>
  <c r="V81" i="10"/>
  <c r="W81" i="10"/>
  <c r="M82" i="10"/>
  <c r="F82" i="10" s="1"/>
  <c r="H82" i="10"/>
  <c r="I82" i="10"/>
  <c r="J82" i="10"/>
  <c r="L82" i="10"/>
  <c r="P82" i="10"/>
  <c r="Q82" i="10"/>
  <c r="R82" i="10"/>
  <c r="S82" i="10"/>
  <c r="T82" i="10"/>
  <c r="U82" i="10"/>
  <c r="V82" i="10"/>
  <c r="W82" i="10"/>
  <c r="M83" i="10"/>
  <c r="F83" i="10" s="1"/>
  <c r="H83" i="10"/>
  <c r="I83" i="10"/>
  <c r="J83" i="10"/>
  <c r="L83" i="10"/>
  <c r="P83" i="10"/>
  <c r="Q83" i="10"/>
  <c r="R83" i="10"/>
  <c r="S83" i="10"/>
  <c r="T83" i="10"/>
  <c r="U83" i="10"/>
  <c r="V83" i="10"/>
  <c r="W83" i="10"/>
  <c r="M84" i="10"/>
  <c r="F84" i="10" s="1"/>
  <c r="H84" i="10"/>
  <c r="I84" i="10"/>
  <c r="J84" i="10"/>
  <c r="L84" i="10"/>
  <c r="P84" i="10"/>
  <c r="Q84" i="10"/>
  <c r="R84" i="10"/>
  <c r="S84" i="10"/>
  <c r="T84" i="10"/>
  <c r="U84" i="10"/>
  <c r="V84" i="10"/>
  <c r="W84" i="10"/>
  <c r="M85" i="10"/>
  <c r="F85" i="10" s="1"/>
  <c r="H85" i="10"/>
  <c r="I85" i="10"/>
  <c r="J85" i="10"/>
  <c r="L85" i="10"/>
  <c r="P85" i="10"/>
  <c r="Q85" i="10"/>
  <c r="R85" i="10"/>
  <c r="S85" i="10"/>
  <c r="T85" i="10"/>
  <c r="U85" i="10"/>
  <c r="V85" i="10"/>
  <c r="W85" i="10"/>
  <c r="M86" i="10"/>
  <c r="F86" i="10" s="1"/>
  <c r="H86" i="10"/>
  <c r="I86" i="10"/>
  <c r="J86" i="10"/>
  <c r="L86" i="10"/>
  <c r="P86" i="10"/>
  <c r="Q86" i="10"/>
  <c r="R86" i="10"/>
  <c r="S86" i="10"/>
  <c r="T86" i="10"/>
  <c r="U86" i="10"/>
  <c r="V86" i="10"/>
  <c r="W86" i="10"/>
  <c r="M87" i="10"/>
  <c r="F87" i="10" s="1"/>
  <c r="H87" i="10"/>
  <c r="I87" i="10"/>
  <c r="J87" i="10"/>
  <c r="L87" i="10"/>
  <c r="P87" i="10"/>
  <c r="Q87" i="10"/>
  <c r="R87" i="10"/>
  <c r="S87" i="10"/>
  <c r="T87" i="10"/>
  <c r="U87" i="10"/>
  <c r="V87" i="10"/>
  <c r="W87" i="10"/>
  <c r="M71" i="10"/>
  <c r="F71" i="10" s="1"/>
  <c r="H71" i="10"/>
  <c r="I71" i="10"/>
  <c r="J71" i="10"/>
  <c r="L71" i="10"/>
  <c r="P71" i="10"/>
  <c r="Q71" i="10"/>
  <c r="R71" i="10"/>
  <c r="S71" i="10"/>
  <c r="T71" i="10"/>
  <c r="U71" i="10"/>
  <c r="V71" i="10"/>
  <c r="W71" i="10"/>
  <c r="M72" i="10"/>
  <c r="F72" i="10" s="1"/>
  <c r="H72" i="10"/>
  <c r="I72" i="10"/>
  <c r="J72" i="10"/>
  <c r="L72" i="10"/>
  <c r="P72" i="10"/>
  <c r="Q72" i="10"/>
  <c r="R72" i="10"/>
  <c r="S72" i="10"/>
  <c r="T72" i="10"/>
  <c r="U72" i="10"/>
  <c r="V72" i="10"/>
  <c r="W72" i="10"/>
  <c r="M73" i="10"/>
  <c r="F73" i="10" s="1"/>
  <c r="H73" i="10"/>
  <c r="I73" i="10"/>
  <c r="J73" i="10"/>
  <c r="L73" i="10"/>
  <c r="P73" i="10"/>
  <c r="Q73" i="10"/>
  <c r="R73" i="10"/>
  <c r="S73" i="10"/>
  <c r="T73" i="10"/>
  <c r="U73" i="10"/>
  <c r="V73" i="10"/>
  <c r="W73" i="10"/>
  <c r="M74" i="10"/>
  <c r="F74" i="10" s="1"/>
  <c r="H74" i="10"/>
  <c r="I74" i="10"/>
  <c r="J74" i="10"/>
  <c r="L74" i="10"/>
  <c r="P74" i="10"/>
  <c r="Q74" i="10"/>
  <c r="R74" i="10"/>
  <c r="S74" i="10"/>
  <c r="T74" i="10"/>
  <c r="U74" i="10"/>
  <c r="V74" i="10"/>
  <c r="W74" i="10"/>
  <c r="M75" i="10"/>
  <c r="F75" i="10" s="1"/>
  <c r="H75" i="10"/>
  <c r="I75" i="10"/>
  <c r="J75" i="10"/>
  <c r="L75" i="10"/>
  <c r="P75" i="10"/>
  <c r="Q75" i="10"/>
  <c r="R75" i="10"/>
  <c r="S75" i="10"/>
  <c r="T75" i="10"/>
  <c r="U75" i="10"/>
  <c r="V75" i="10"/>
  <c r="W75" i="10"/>
  <c r="M76" i="10"/>
  <c r="F76" i="10" s="1"/>
  <c r="H76" i="10"/>
  <c r="I76" i="10"/>
  <c r="J76" i="10"/>
  <c r="L76" i="10"/>
  <c r="P76" i="10"/>
  <c r="Q76" i="10"/>
  <c r="R76" i="10"/>
  <c r="S76" i="10"/>
  <c r="T76" i="10"/>
  <c r="U76" i="10"/>
  <c r="V76" i="10"/>
  <c r="W76" i="10"/>
  <c r="M60" i="10"/>
  <c r="F60" i="10" s="1"/>
  <c r="H60" i="10"/>
  <c r="I60" i="10"/>
  <c r="J60" i="10"/>
  <c r="L60" i="10"/>
  <c r="P60" i="10"/>
  <c r="Q60" i="10"/>
  <c r="R60" i="10"/>
  <c r="S60" i="10"/>
  <c r="T60" i="10"/>
  <c r="U60" i="10"/>
  <c r="V60" i="10"/>
  <c r="W60" i="10"/>
  <c r="M61" i="10"/>
  <c r="F61" i="10" s="1"/>
  <c r="H61" i="10"/>
  <c r="I61" i="10"/>
  <c r="J61" i="10"/>
  <c r="L61" i="10"/>
  <c r="P61" i="10"/>
  <c r="Q61" i="10"/>
  <c r="R61" i="10"/>
  <c r="S61" i="10"/>
  <c r="T61" i="10"/>
  <c r="U61" i="10"/>
  <c r="V61" i="10"/>
  <c r="W61" i="10"/>
  <c r="M62" i="10"/>
  <c r="F62" i="10" s="1"/>
  <c r="H62" i="10"/>
  <c r="I62" i="10"/>
  <c r="J62" i="10"/>
  <c r="L62" i="10"/>
  <c r="P62" i="10"/>
  <c r="Q62" i="10"/>
  <c r="R62" i="10"/>
  <c r="S62" i="10"/>
  <c r="T62" i="10"/>
  <c r="U62" i="10"/>
  <c r="V62" i="10"/>
  <c r="W62" i="10"/>
  <c r="M63" i="10"/>
  <c r="F63" i="10" s="1"/>
  <c r="H63" i="10"/>
  <c r="I63" i="10"/>
  <c r="J63" i="10"/>
  <c r="L63" i="10"/>
  <c r="P63" i="10"/>
  <c r="Q63" i="10"/>
  <c r="R63" i="10"/>
  <c r="S63" i="10"/>
  <c r="T63" i="10"/>
  <c r="U63" i="10"/>
  <c r="V63" i="10"/>
  <c r="W63" i="10"/>
  <c r="M64" i="10"/>
  <c r="F64" i="10" s="1"/>
  <c r="H64" i="10"/>
  <c r="I64" i="10"/>
  <c r="J64" i="10"/>
  <c r="L64" i="10"/>
  <c r="P64" i="10"/>
  <c r="Q64" i="10"/>
  <c r="R64" i="10"/>
  <c r="S64" i="10"/>
  <c r="T64" i="10"/>
  <c r="U64" i="10"/>
  <c r="V64" i="10"/>
  <c r="W64" i="10"/>
  <c r="M65" i="10"/>
  <c r="F65" i="10" s="1"/>
  <c r="H65" i="10"/>
  <c r="I65" i="10"/>
  <c r="J65" i="10"/>
  <c r="L65" i="10"/>
  <c r="P65" i="10"/>
  <c r="Q65" i="10"/>
  <c r="R65" i="10"/>
  <c r="S65" i="10"/>
  <c r="T65" i="10"/>
  <c r="U65" i="10"/>
  <c r="V65" i="10"/>
  <c r="W65" i="10"/>
  <c r="M66" i="10"/>
  <c r="F66" i="10" s="1"/>
  <c r="H66" i="10"/>
  <c r="I66" i="10"/>
  <c r="J66" i="10"/>
  <c r="L66" i="10"/>
  <c r="P66" i="10"/>
  <c r="Q66" i="10"/>
  <c r="R66" i="10"/>
  <c r="S66" i="10"/>
  <c r="T66" i="10"/>
  <c r="U66" i="10"/>
  <c r="V66" i="10"/>
  <c r="W66" i="10"/>
  <c r="M67" i="10"/>
  <c r="F67" i="10" s="1"/>
  <c r="H67" i="10"/>
  <c r="I67" i="10"/>
  <c r="J67" i="10"/>
  <c r="L67" i="10"/>
  <c r="P67" i="10"/>
  <c r="Q67" i="10"/>
  <c r="R67" i="10"/>
  <c r="S67" i="10"/>
  <c r="T67" i="10"/>
  <c r="U67" i="10"/>
  <c r="V67" i="10"/>
  <c r="W67" i="10"/>
  <c r="M68" i="10"/>
  <c r="F68" i="10" s="1"/>
  <c r="H68" i="10"/>
  <c r="I68" i="10"/>
  <c r="J68" i="10"/>
  <c r="L68" i="10"/>
  <c r="P68" i="10"/>
  <c r="Q68" i="10"/>
  <c r="R68" i="10"/>
  <c r="S68" i="10"/>
  <c r="T68" i="10"/>
  <c r="U68" i="10"/>
  <c r="V68" i="10"/>
  <c r="W68" i="10"/>
  <c r="M69" i="10"/>
  <c r="F69" i="10" s="1"/>
  <c r="H69" i="10"/>
  <c r="I69" i="10"/>
  <c r="J69" i="10"/>
  <c r="L69" i="10"/>
  <c r="P69" i="10"/>
  <c r="Q69" i="10"/>
  <c r="R69" i="10"/>
  <c r="S69" i="10"/>
  <c r="T69" i="10"/>
  <c r="U69" i="10"/>
  <c r="V69" i="10"/>
  <c r="W69" i="10"/>
  <c r="M58" i="10"/>
  <c r="F58" i="10" s="1"/>
  <c r="H58" i="10"/>
  <c r="I58" i="10"/>
  <c r="L58" i="10"/>
  <c r="P58" i="10"/>
  <c r="Q58" i="10"/>
  <c r="R58" i="10"/>
  <c r="S58" i="10"/>
  <c r="T58" i="10"/>
  <c r="U58" i="10"/>
  <c r="V58" i="10"/>
  <c r="W58" i="10"/>
  <c r="M56" i="10"/>
  <c r="F56" i="10" s="1"/>
  <c r="H56" i="10"/>
  <c r="I56" i="10"/>
  <c r="J56" i="10"/>
  <c r="L56" i="10"/>
  <c r="P56" i="10"/>
  <c r="Q56" i="10"/>
  <c r="R56" i="10"/>
  <c r="S56" i="10"/>
  <c r="T56" i="10"/>
  <c r="U56" i="10"/>
  <c r="V56" i="10"/>
  <c r="W56" i="10"/>
  <c r="M37" i="10"/>
  <c r="F37" i="10" s="1"/>
  <c r="H37" i="10"/>
  <c r="I37" i="10"/>
  <c r="J37" i="10"/>
  <c r="L37" i="10"/>
  <c r="P37" i="10"/>
  <c r="Q37" i="10"/>
  <c r="R37" i="10"/>
  <c r="S37" i="10"/>
  <c r="T37" i="10"/>
  <c r="U37" i="10"/>
  <c r="V37" i="10"/>
  <c r="W37" i="10"/>
  <c r="M38" i="10"/>
  <c r="F38" i="10" s="1"/>
  <c r="H38" i="10"/>
  <c r="I38" i="10"/>
  <c r="J38" i="10"/>
  <c r="L38" i="10"/>
  <c r="P38" i="10"/>
  <c r="Q38" i="10"/>
  <c r="R38" i="10"/>
  <c r="S38" i="10"/>
  <c r="T38" i="10"/>
  <c r="U38" i="10"/>
  <c r="V38" i="10"/>
  <c r="W38" i="10"/>
  <c r="M39" i="10"/>
  <c r="F39" i="10" s="1"/>
  <c r="H39" i="10"/>
  <c r="I39" i="10"/>
  <c r="J39" i="10"/>
  <c r="L39" i="10"/>
  <c r="P39" i="10"/>
  <c r="Q39" i="10"/>
  <c r="R39" i="10"/>
  <c r="S39" i="10"/>
  <c r="T39" i="10"/>
  <c r="U39" i="10"/>
  <c r="V39" i="10"/>
  <c r="W39" i="10"/>
  <c r="M40" i="10"/>
  <c r="F40" i="10" s="1"/>
  <c r="H40" i="10"/>
  <c r="I40" i="10"/>
  <c r="J40" i="10"/>
  <c r="L40" i="10"/>
  <c r="P40" i="10"/>
  <c r="Q40" i="10"/>
  <c r="R40" i="10"/>
  <c r="S40" i="10"/>
  <c r="T40" i="10"/>
  <c r="U40" i="10"/>
  <c r="V40" i="10"/>
  <c r="W40" i="10"/>
  <c r="M41" i="10"/>
  <c r="F41" i="10" s="1"/>
  <c r="H41" i="10"/>
  <c r="I41" i="10"/>
  <c r="J41" i="10"/>
  <c r="L41" i="10"/>
  <c r="P41" i="10"/>
  <c r="Q41" i="10"/>
  <c r="R41" i="10"/>
  <c r="S41" i="10"/>
  <c r="T41" i="10"/>
  <c r="U41" i="10"/>
  <c r="V41" i="10"/>
  <c r="W41" i="10"/>
  <c r="M42" i="10"/>
  <c r="F42" i="10" s="1"/>
  <c r="H42" i="10"/>
  <c r="I42" i="10"/>
  <c r="J42" i="10"/>
  <c r="L42" i="10"/>
  <c r="P42" i="10"/>
  <c r="Q42" i="10"/>
  <c r="R42" i="10"/>
  <c r="S42" i="10"/>
  <c r="T42" i="10"/>
  <c r="U42" i="10"/>
  <c r="V42" i="10"/>
  <c r="W42" i="10"/>
  <c r="M43" i="10"/>
  <c r="F43" i="10" s="1"/>
  <c r="H43" i="10"/>
  <c r="I43" i="10"/>
  <c r="J43" i="10"/>
  <c r="L43" i="10"/>
  <c r="P43" i="10"/>
  <c r="Q43" i="10"/>
  <c r="R43" i="10"/>
  <c r="S43" i="10"/>
  <c r="T43" i="10"/>
  <c r="U43" i="10"/>
  <c r="V43" i="10"/>
  <c r="W43" i="10"/>
  <c r="M44" i="10"/>
  <c r="F44" i="10" s="1"/>
  <c r="H44" i="10"/>
  <c r="I44" i="10"/>
  <c r="J44" i="10"/>
  <c r="L44" i="10"/>
  <c r="P44" i="10"/>
  <c r="Q44" i="10"/>
  <c r="R44" i="10"/>
  <c r="S44" i="10"/>
  <c r="T44" i="10"/>
  <c r="U44" i="10"/>
  <c r="V44" i="10"/>
  <c r="W44" i="10"/>
  <c r="M45" i="10"/>
  <c r="F45" i="10" s="1"/>
  <c r="H45" i="10"/>
  <c r="I45" i="10"/>
  <c r="J45" i="10"/>
  <c r="L45" i="10"/>
  <c r="P45" i="10"/>
  <c r="Q45" i="10"/>
  <c r="R45" i="10"/>
  <c r="S45" i="10"/>
  <c r="T45" i="10"/>
  <c r="U45" i="10"/>
  <c r="V45" i="10"/>
  <c r="W45" i="10"/>
  <c r="M46" i="10"/>
  <c r="F46" i="10" s="1"/>
  <c r="H46" i="10"/>
  <c r="I46" i="10"/>
  <c r="J46" i="10"/>
  <c r="L46" i="10"/>
  <c r="P46" i="10"/>
  <c r="Q46" i="10"/>
  <c r="R46" i="10"/>
  <c r="S46" i="10"/>
  <c r="T46" i="10"/>
  <c r="U46" i="10"/>
  <c r="V46" i="10"/>
  <c r="W46" i="10"/>
  <c r="M47" i="10"/>
  <c r="F47" i="10" s="1"/>
  <c r="H47" i="10"/>
  <c r="I47" i="10"/>
  <c r="J47" i="10"/>
  <c r="L47" i="10"/>
  <c r="P47" i="10"/>
  <c r="Q47" i="10"/>
  <c r="R47" i="10"/>
  <c r="S47" i="10"/>
  <c r="T47" i="10"/>
  <c r="U47" i="10"/>
  <c r="V47" i="10"/>
  <c r="W47" i="10"/>
  <c r="M48" i="10"/>
  <c r="F48" i="10" s="1"/>
  <c r="H48" i="10"/>
  <c r="I48" i="10"/>
  <c r="J48" i="10"/>
  <c r="L48" i="10"/>
  <c r="P48" i="10"/>
  <c r="Q48" i="10"/>
  <c r="R48" i="10"/>
  <c r="S48" i="10"/>
  <c r="T48" i="10"/>
  <c r="U48" i="10"/>
  <c r="V48" i="10"/>
  <c r="W48" i="10"/>
  <c r="M49" i="10"/>
  <c r="F49" i="10" s="1"/>
  <c r="H49" i="10"/>
  <c r="I49" i="10"/>
  <c r="J49" i="10"/>
  <c r="L49" i="10"/>
  <c r="P49" i="10"/>
  <c r="Q49" i="10"/>
  <c r="R49" i="10"/>
  <c r="S49" i="10"/>
  <c r="T49" i="10"/>
  <c r="U49" i="10"/>
  <c r="V49" i="10"/>
  <c r="W49" i="10"/>
  <c r="M50" i="10"/>
  <c r="F50" i="10" s="1"/>
  <c r="H50" i="10"/>
  <c r="I50" i="10"/>
  <c r="J50" i="10"/>
  <c r="L50" i="10"/>
  <c r="P50" i="10"/>
  <c r="Q50" i="10"/>
  <c r="R50" i="10"/>
  <c r="S50" i="10"/>
  <c r="T50" i="10"/>
  <c r="U50" i="10"/>
  <c r="V50" i="10"/>
  <c r="W50" i="10"/>
  <c r="M51" i="10"/>
  <c r="F51" i="10" s="1"/>
  <c r="H51" i="10"/>
  <c r="I51" i="10"/>
  <c r="J51" i="10"/>
  <c r="L51" i="10"/>
  <c r="P51" i="10"/>
  <c r="Q51" i="10"/>
  <c r="R51" i="10"/>
  <c r="S51" i="10"/>
  <c r="T51" i="10"/>
  <c r="U51" i="10"/>
  <c r="V51" i="10"/>
  <c r="W51" i="10"/>
  <c r="M52" i="10"/>
  <c r="F52" i="10" s="1"/>
  <c r="H52" i="10"/>
  <c r="I52" i="10"/>
  <c r="J52" i="10"/>
  <c r="L52" i="10"/>
  <c r="P52" i="10"/>
  <c r="Q52" i="10"/>
  <c r="R52" i="10"/>
  <c r="S52" i="10"/>
  <c r="T52" i="10"/>
  <c r="U52" i="10"/>
  <c r="V52" i="10"/>
  <c r="W52" i="10"/>
  <c r="M53" i="10"/>
  <c r="F53" i="10" s="1"/>
  <c r="H53" i="10"/>
  <c r="I53" i="10"/>
  <c r="J53" i="10"/>
  <c r="L53" i="10"/>
  <c r="O53" i="10"/>
  <c r="P53" i="10"/>
  <c r="Q53" i="10"/>
  <c r="R53" i="10"/>
  <c r="S53" i="10"/>
  <c r="T53" i="10"/>
  <c r="U53" i="10"/>
  <c r="V53" i="10"/>
  <c r="W53" i="10"/>
  <c r="M54" i="10"/>
  <c r="F54" i="10" s="1"/>
  <c r="H54" i="10"/>
  <c r="I54" i="10"/>
  <c r="J54" i="10"/>
  <c r="L54" i="10"/>
  <c r="P54" i="10"/>
  <c r="Q54" i="10"/>
  <c r="R54" i="10"/>
  <c r="S54" i="10"/>
  <c r="T54" i="10"/>
  <c r="U54" i="10"/>
  <c r="V54" i="10"/>
  <c r="W54" i="10"/>
  <c r="M34" i="10"/>
  <c r="F34" i="10" s="1"/>
  <c r="H34" i="10"/>
  <c r="I34" i="10"/>
  <c r="J34" i="10"/>
  <c r="L34" i="10"/>
  <c r="P34" i="10"/>
  <c r="Q34" i="10"/>
  <c r="R34" i="10"/>
  <c r="S34" i="10"/>
  <c r="T34" i="10"/>
  <c r="U34" i="10"/>
  <c r="V34" i="10"/>
  <c r="W34" i="10"/>
  <c r="M35" i="10"/>
  <c r="F35" i="10" s="1"/>
  <c r="H35" i="10"/>
  <c r="I35" i="10"/>
  <c r="J35" i="10"/>
  <c r="L35" i="10"/>
  <c r="P35" i="10"/>
  <c r="Q35" i="10"/>
  <c r="R35" i="10"/>
  <c r="S35" i="10"/>
  <c r="T35" i="10"/>
  <c r="U35" i="10"/>
  <c r="V35" i="10"/>
  <c r="W35" i="10"/>
  <c r="M30" i="10"/>
  <c r="F30" i="10" s="1"/>
  <c r="H30" i="10"/>
  <c r="I30" i="10"/>
  <c r="J30" i="10"/>
  <c r="L30" i="10"/>
  <c r="P30" i="10"/>
  <c r="Q30" i="10"/>
  <c r="R30" i="10"/>
  <c r="S30" i="10"/>
  <c r="T30" i="10"/>
  <c r="U30" i="10"/>
  <c r="V30" i="10"/>
  <c r="W30" i="10"/>
  <c r="M23" i="10"/>
  <c r="F23" i="10" s="1"/>
  <c r="H23" i="10"/>
  <c r="I23" i="10"/>
  <c r="J23" i="10"/>
  <c r="L23" i="10"/>
  <c r="P23" i="10"/>
  <c r="Q23" i="10"/>
  <c r="R23" i="10"/>
  <c r="S23" i="10"/>
  <c r="T23" i="10"/>
  <c r="U23" i="10"/>
  <c r="V23" i="10"/>
  <c r="W23" i="10"/>
  <c r="M24" i="10"/>
  <c r="F24" i="10" s="1"/>
  <c r="H24" i="10"/>
  <c r="I24" i="10"/>
  <c r="J24" i="10"/>
  <c r="L24" i="10"/>
  <c r="P24" i="10"/>
  <c r="Q24" i="10"/>
  <c r="R24" i="10"/>
  <c r="S24" i="10"/>
  <c r="T24" i="10"/>
  <c r="U24" i="10"/>
  <c r="V24" i="10"/>
  <c r="W24" i="10"/>
  <c r="M25" i="10"/>
  <c r="F25" i="10" s="1"/>
  <c r="H25" i="10"/>
  <c r="I25" i="10"/>
  <c r="J25" i="10"/>
  <c r="L25" i="10"/>
  <c r="P25" i="10"/>
  <c r="Q25" i="10"/>
  <c r="R25" i="10"/>
  <c r="S25" i="10"/>
  <c r="T25" i="10"/>
  <c r="U25" i="10"/>
  <c r="V25" i="10"/>
  <c r="W25" i="10"/>
  <c r="M26" i="10"/>
  <c r="F26" i="10" s="1"/>
  <c r="H26" i="10"/>
  <c r="I26" i="10"/>
  <c r="J26" i="10"/>
  <c r="L26" i="10"/>
  <c r="N26" i="10"/>
  <c r="P26" i="10"/>
  <c r="Q26" i="10"/>
  <c r="R26" i="10"/>
  <c r="S26" i="10"/>
  <c r="T26" i="10"/>
  <c r="U26" i="10"/>
  <c r="V26" i="10"/>
  <c r="W26" i="10"/>
  <c r="M27" i="10"/>
  <c r="F27" i="10" s="1"/>
  <c r="H27" i="10"/>
  <c r="I27" i="10"/>
  <c r="J27" i="10"/>
  <c r="L27" i="10"/>
  <c r="P27" i="10"/>
  <c r="Q27" i="10"/>
  <c r="R27" i="10"/>
  <c r="S27" i="10"/>
  <c r="T27" i="10"/>
  <c r="U27" i="10"/>
  <c r="V27" i="10"/>
  <c r="W27" i="10"/>
  <c r="M28" i="10"/>
  <c r="F28" i="10" s="1"/>
  <c r="H28" i="10"/>
  <c r="I28" i="10"/>
  <c r="J28" i="10"/>
  <c r="L28" i="10"/>
  <c r="P28" i="10"/>
  <c r="Q28" i="10"/>
  <c r="R28" i="10"/>
  <c r="S28" i="10"/>
  <c r="T28" i="10"/>
  <c r="U28" i="10"/>
  <c r="V28" i="10"/>
  <c r="W28" i="10"/>
  <c r="M13" i="10"/>
  <c r="F13" i="10" s="1"/>
  <c r="H13" i="10"/>
  <c r="I13" i="10"/>
  <c r="J13" i="10"/>
  <c r="L13" i="10"/>
  <c r="P13" i="10"/>
  <c r="Q13" i="10"/>
  <c r="R13" i="10"/>
  <c r="S13" i="10"/>
  <c r="T13" i="10"/>
  <c r="U13" i="10"/>
  <c r="V13" i="10"/>
  <c r="W13" i="10"/>
  <c r="M14" i="10"/>
  <c r="F14" i="10" s="1"/>
  <c r="H14" i="10"/>
  <c r="I14" i="10"/>
  <c r="J14" i="10"/>
  <c r="L14" i="10"/>
  <c r="N14" i="10"/>
  <c r="P14" i="10"/>
  <c r="Q14" i="10"/>
  <c r="R14" i="10"/>
  <c r="S14" i="10"/>
  <c r="T14" i="10"/>
  <c r="U14" i="10"/>
  <c r="V14" i="10"/>
  <c r="W14" i="10"/>
  <c r="M15" i="10"/>
  <c r="F15" i="10" s="1"/>
  <c r="H15" i="10"/>
  <c r="I15" i="10"/>
  <c r="J15" i="10"/>
  <c r="L15" i="10"/>
  <c r="O15" i="10"/>
  <c r="P15" i="10"/>
  <c r="Q15" i="10"/>
  <c r="R15" i="10"/>
  <c r="S15" i="10"/>
  <c r="T15" i="10"/>
  <c r="U15" i="10"/>
  <c r="V15" i="10"/>
  <c r="W15" i="10"/>
  <c r="M16" i="10"/>
  <c r="F16" i="10" s="1"/>
  <c r="H16" i="10"/>
  <c r="I16" i="10"/>
  <c r="J16" i="10"/>
  <c r="L16" i="10"/>
  <c r="P16" i="10"/>
  <c r="Q16" i="10"/>
  <c r="R16" i="10"/>
  <c r="S16" i="10"/>
  <c r="T16" i="10"/>
  <c r="U16" i="10"/>
  <c r="V16" i="10"/>
  <c r="W16" i="10"/>
  <c r="M17" i="10"/>
  <c r="F17" i="10" s="1"/>
  <c r="H17" i="10"/>
  <c r="I17" i="10"/>
  <c r="J17" i="10"/>
  <c r="L17" i="10"/>
  <c r="P17" i="10"/>
  <c r="Q17" i="10"/>
  <c r="R17" i="10"/>
  <c r="S17" i="10"/>
  <c r="T17" i="10"/>
  <c r="U17" i="10"/>
  <c r="V17" i="10"/>
  <c r="W17" i="10"/>
  <c r="M18" i="10"/>
  <c r="F18" i="10" s="1"/>
  <c r="H18" i="10"/>
  <c r="I18" i="10"/>
  <c r="J18" i="10"/>
  <c r="L18" i="10"/>
  <c r="N18" i="10"/>
  <c r="P18" i="10"/>
  <c r="Q18" i="10"/>
  <c r="R18" i="10"/>
  <c r="S18" i="10"/>
  <c r="T18" i="10"/>
  <c r="U18" i="10"/>
  <c r="V18" i="10"/>
  <c r="W18" i="10"/>
  <c r="M19" i="10"/>
  <c r="F19" i="10" s="1"/>
  <c r="H19" i="10"/>
  <c r="I19" i="10"/>
  <c r="J19" i="10"/>
  <c r="L19" i="10"/>
  <c r="O19" i="10"/>
  <c r="P19" i="10"/>
  <c r="Q19" i="10"/>
  <c r="R19" i="10"/>
  <c r="S19" i="10"/>
  <c r="T19" i="10"/>
  <c r="U19" i="10"/>
  <c r="V19" i="10"/>
  <c r="W19" i="10"/>
  <c r="M20" i="10"/>
  <c r="F20" i="10" s="1"/>
  <c r="H20" i="10"/>
  <c r="I20" i="10"/>
  <c r="J20" i="10"/>
  <c r="L20" i="10"/>
  <c r="P20" i="10"/>
  <c r="Q20" i="10"/>
  <c r="R20" i="10"/>
  <c r="S20" i="10"/>
  <c r="T20" i="10"/>
  <c r="U20" i="10"/>
  <c r="V20" i="10"/>
  <c r="W20" i="10"/>
  <c r="M10" i="10"/>
  <c r="F10" i="10" s="1"/>
  <c r="H10" i="10"/>
  <c r="I10" i="10"/>
  <c r="J10" i="10"/>
  <c r="L10" i="10"/>
  <c r="O10" i="10"/>
  <c r="P10" i="10"/>
  <c r="Q10" i="10"/>
  <c r="R10" i="10"/>
  <c r="S10" i="10"/>
  <c r="T10" i="10"/>
  <c r="U10" i="10"/>
  <c r="V10" i="10"/>
  <c r="W10" i="10"/>
  <c r="M11" i="10"/>
  <c r="F11" i="10" s="1"/>
  <c r="H11" i="10"/>
  <c r="I11" i="10"/>
  <c r="J11" i="10"/>
  <c r="L11" i="10"/>
  <c r="N11" i="10"/>
  <c r="P11" i="10"/>
  <c r="Q11" i="10"/>
  <c r="R11" i="10"/>
  <c r="S11" i="10"/>
  <c r="T11" i="10"/>
  <c r="U11" i="10"/>
  <c r="V11" i="10"/>
  <c r="W11" i="10"/>
  <c r="C6" i="3"/>
  <c r="N10" i="10" s="1"/>
  <c r="D6" i="3"/>
  <c r="C7" i="3"/>
  <c r="D7" i="3"/>
  <c r="O11" i="10" s="1"/>
  <c r="H12" i="10"/>
  <c r="I12" i="10"/>
  <c r="J12" i="10"/>
  <c r="L12" i="10"/>
  <c r="M12" i="10"/>
  <c r="F12" i="10" s="1"/>
  <c r="C8" i="3"/>
  <c r="N12" i="10"/>
  <c r="D8" i="3"/>
  <c r="O12" i="10"/>
  <c r="P12" i="10"/>
  <c r="Q12" i="10"/>
  <c r="R12" i="10"/>
  <c r="S12" i="10"/>
  <c r="T12" i="10"/>
  <c r="U12" i="10"/>
  <c r="V12" i="10"/>
  <c r="W12" i="10"/>
  <c r="C9" i="3"/>
  <c r="N13" i="10" s="1"/>
  <c r="D9" i="3"/>
  <c r="O13" i="10" s="1"/>
  <c r="C13" i="3"/>
  <c r="D13" i="3"/>
  <c r="O14" i="10" s="1"/>
  <c r="C14" i="3"/>
  <c r="N15" i="10" s="1"/>
  <c r="D14" i="3"/>
  <c r="C16" i="3"/>
  <c r="N16" i="10" s="1"/>
  <c r="D16" i="3"/>
  <c r="O16" i="10" s="1"/>
  <c r="C18" i="3"/>
  <c r="N17" i="10" s="1"/>
  <c r="D18" i="3"/>
  <c r="O17" i="10" s="1"/>
  <c r="C22" i="3"/>
  <c r="D22" i="3"/>
  <c r="O18" i="10" s="1"/>
  <c r="C23" i="3"/>
  <c r="N19" i="10" s="1"/>
  <c r="D23" i="3"/>
  <c r="C26" i="3"/>
  <c r="N20" i="10" s="1"/>
  <c r="D26" i="3"/>
  <c r="O20" i="10" s="1"/>
  <c r="H21" i="10"/>
  <c r="I21" i="10"/>
  <c r="J21" i="10"/>
  <c r="L21" i="10"/>
  <c r="M21" i="10"/>
  <c r="F21" i="10" s="1"/>
  <c r="C28" i="3"/>
  <c r="N21" i="10"/>
  <c r="D28" i="3"/>
  <c r="O21" i="10" s="1"/>
  <c r="P21" i="10"/>
  <c r="Q21" i="10"/>
  <c r="R21" i="10"/>
  <c r="S21" i="10"/>
  <c r="T21" i="10"/>
  <c r="U21" i="10"/>
  <c r="V21" i="10"/>
  <c r="W21" i="10"/>
  <c r="H22" i="10"/>
  <c r="I22" i="10"/>
  <c r="J22" i="10"/>
  <c r="L22" i="10"/>
  <c r="M22" i="10"/>
  <c r="F22" i="10" s="1"/>
  <c r="C27" i="3"/>
  <c r="N22" i="10"/>
  <c r="D27" i="3"/>
  <c r="O22" i="10"/>
  <c r="P22" i="10"/>
  <c r="Q22" i="10"/>
  <c r="R22" i="10"/>
  <c r="S22" i="10"/>
  <c r="T22" i="10"/>
  <c r="U22" i="10"/>
  <c r="V22" i="10"/>
  <c r="W22" i="10"/>
  <c r="C32" i="3"/>
  <c r="N23" i="10" s="1"/>
  <c r="D32" i="3"/>
  <c r="O23" i="10" s="1"/>
  <c r="C33" i="3"/>
  <c r="N24" i="10" s="1"/>
  <c r="D33" i="3"/>
  <c r="O24" i="10" s="1"/>
  <c r="C34" i="3"/>
  <c r="N25" i="10" s="1"/>
  <c r="D34" i="3"/>
  <c r="O25" i="10" s="1"/>
  <c r="C35" i="3"/>
  <c r="D35" i="3"/>
  <c r="O26" i="10" s="1"/>
  <c r="C38" i="3"/>
  <c r="N27" i="10" s="1"/>
  <c r="D38" i="3"/>
  <c r="O27" i="10" s="1"/>
  <c r="C44" i="3"/>
  <c r="N28" i="10" s="1"/>
  <c r="D44" i="3"/>
  <c r="O28" i="10" s="1"/>
  <c r="H29" i="10"/>
  <c r="I29" i="10"/>
  <c r="J29" i="10"/>
  <c r="L29" i="10"/>
  <c r="M29" i="10"/>
  <c r="C45" i="3"/>
  <c r="N29" i="10" s="1"/>
  <c r="D45" i="3"/>
  <c r="O29" i="10"/>
  <c r="P29" i="10"/>
  <c r="Q29" i="10"/>
  <c r="R29" i="10"/>
  <c r="S29" i="10"/>
  <c r="T29" i="10"/>
  <c r="U29" i="10"/>
  <c r="V29" i="10"/>
  <c r="W29" i="10"/>
  <c r="C49" i="3"/>
  <c r="N30" i="10" s="1"/>
  <c r="D49" i="3"/>
  <c r="O30" i="10" s="1"/>
  <c r="H31" i="10"/>
  <c r="I31" i="10"/>
  <c r="J31" i="10"/>
  <c r="L31" i="10"/>
  <c r="M31" i="10"/>
  <c r="C50" i="3"/>
  <c r="N31" i="10"/>
  <c r="D50" i="3"/>
  <c r="O31" i="10"/>
  <c r="P31" i="10"/>
  <c r="Q31" i="10"/>
  <c r="R31" i="10"/>
  <c r="S31" i="10"/>
  <c r="T31" i="10"/>
  <c r="U31" i="10"/>
  <c r="V31" i="10"/>
  <c r="W31" i="10"/>
  <c r="H32" i="10"/>
  <c r="I32" i="10"/>
  <c r="J32" i="10"/>
  <c r="L32" i="10"/>
  <c r="M32" i="10"/>
  <c r="C51" i="3"/>
  <c r="N32" i="10" s="1"/>
  <c r="D51" i="3"/>
  <c r="O32" i="10"/>
  <c r="P32" i="10"/>
  <c r="Q32" i="10"/>
  <c r="R32" i="10"/>
  <c r="S32" i="10"/>
  <c r="T32" i="10"/>
  <c r="U32" i="10"/>
  <c r="V32" i="10"/>
  <c r="W32" i="10"/>
  <c r="H33" i="10"/>
  <c r="I33" i="10"/>
  <c r="J33" i="10"/>
  <c r="L33" i="10"/>
  <c r="M33" i="10"/>
  <c r="F33" i="10" s="1"/>
  <c r="C54" i="3"/>
  <c r="N33" i="10"/>
  <c r="D54" i="3"/>
  <c r="O33" i="10"/>
  <c r="P33" i="10"/>
  <c r="Q33" i="10"/>
  <c r="R33" i="10"/>
  <c r="S33" i="10"/>
  <c r="T33" i="10"/>
  <c r="U33" i="10"/>
  <c r="V33" i="10"/>
  <c r="W33" i="10"/>
  <c r="C55" i="3"/>
  <c r="N34" i="10" s="1"/>
  <c r="D55" i="3"/>
  <c r="O34" i="10" s="1"/>
  <c r="C57" i="3"/>
  <c r="N35" i="10" s="1"/>
  <c r="D57" i="3"/>
  <c r="O35" i="10" s="1"/>
  <c r="H36" i="10"/>
  <c r="I36" i="10"/>
  <c r="J36" i="10"/>
  <c r="L36" i="10"/>
  <c r="M36" i="10"/>
  <c r="C58" i="3"/>
  <c r="N36" i="10"/>
  <c r="D58" i="3"/>
  <c r="O36" i="10" s="1"/>
  <c r="P36" i="10"/>
  <c r="Q36" i="10"/>
  <c r="R36" i="10"/>
  <c r="S36" i="10"/>
  <c r="T36" i="10"/>
  <c r="U36" i="10"/>
  <c r="V36" i="10"/>
  <c r="W36" i="10"/>
  <c r="C62" i="3"/>
  <c r="N37" i="10" s="1"/>
  <c r="D62" i="3"/>
  <c r="O37" i="10" s="1"/>
  <c r="C63" i="3"/>
  <c r="N38" i="10" s="1"/>
  <c r="D63" i="3"/>
  <c r="O38" i="10" s="1"/>
  <c r="C65" i="3"/>
  <c r="N39" i="10" s="1"/>
  <c r="D65" i="3"/>
  <c r="O39" i="10" s="1"/>
  <c r="C66" i="3"/>
  <c r="N40" i="10" s="1"/>
  <c r="D66" i="3"/>
  <c r="O40" i="10" s="1"/>
  <c r="C68" i="3"/>
  <c r="N41" i="10" s="1"/>
  <c r="D68" i="3"/>
  <c r="O41" i="10" s="1"/>
  <c r="C70" i="3"/>
  <c r="N42" i="10" s="1"/>
  <c r="D70" i="3"/>
  <c r="O42" i="10" s="1"/>
  <c r="C73" i="3"/>
  <c r="N43" i="10" s="1"/>
  <c r="D73" i="3"/>
  <c r="O43" i="10" s="1"/>
  <c r="C74" i="3"/>
  <c r="N44" i="10" s="1"/>
  <c r="D74" i="3"/>
  <c r="O44" i="10" s="1"/>
  <c r="C77" i="3"/>
  <c r="N45" i="10" s="1"/>
  <c r="D77" i="3"/>
  <c r="O45" i="10" s="1"/>
  <c r="C79" i="3"/>
  <c r="N46" i="10" s="1"/>
  <c r="D79" i="3"/>
  <c r="O46" i="10" s="1"/>
  <c r="C81" i="3"/>
  <c r="N47" i="10" s="1"/>
  <c r="D81" i="3"/>
  <c r="O47" i="10" s="1"/>
  <c r="C82" i="3"/>
  <c r="N48" i="10" s="1"/>
  <c r="D82" i="3"/>
  <c r="O48" i="10" s="1"/>
  <c r="C80" i="3"/>
  <c r="N49" i="10" s="1"/>
  <c r="D80" i="3"/>
  <c r="O49" i="10" s="1"/>
  <c r="C83" i="3"/>
  <c r="N50" i="10" s="1"/>
  <c r="D83" i="3"/>
  <c r="O50" i="10" s="1"/>
  <c r="C86" i="3"/>
  <c r="N51" i="10" s="1"/>
  <c r="D86" i="3"/>
  <c r="O51" i="10" s="1"/>
  <c r="C87" i="3"/>
  <c r="N52" i="10" s="1"/>
  <c r="D87" i="3"/>
  <c r="O52" i="10" s="1"/>
  <c r="C90" i="3"/>
  <c r="N53" i="10" s="1"/>
  <c r="D90" i="3"/>
  <c r="C94" i="3"/>
  <c r="N54" i="10" s="1"/>
  <c r="D94" i="3"/>
  <c r="O54" i="10" s="1"/>
  <c r="H55" i="10"/>
  <c r="I55" i="10"/>
  <c r="J55" i="10"/>
  <c r="L55" i="10"/>
  <c r="M55" i="10"/>
  <c r="C98" i="3"/>
  <c r="N55" i="10"/>
  <c r="D98" i="3"/>
  <c r="O55" i="10"/>
  <c r="P55" i="10"/>
  <c r="Q55" i="10"/>
  <c r="R55" i="10"/>
  <c r="S55" i="10"/>
  <c r="T55" i="10"/>
  <c r="U55" i="10"/>
  <c r="V55" i="10"/>
  <c r="W55" i="10"/>
  <c r="C99" i="3"/>
  <c r="N56" i="10" s="1"/>
  <c r="D99" i="3"/>
  <c r="O56" i="10" s="1"/>
  <c r="H57" i="10"/>
  <c r="I57" i="10"/>
  <c r="J57" i="10"/>
  <c r="L57" i="10"/>
  <c r="M57" i="10"/>
  <c r="C12" i="3"/>
  <c r="N57" i="10"/>
  <c r="D12" i="3"/>
  <c r="O57" i="10"/>
  <c r="P57" i="10"/>
  <c r="Q57" i="10"/>
  <c r="R57" i="10"/>
  <c r="S57" i="10"/>
  <c r="T57" i="10"/>
  <c r="U57" i="10"/>
  <c r="V57" i="10"/>
  <c r="W57" i="10"/>
  <c r="C101" i="3"/>
  <c r="N58" i="10" s="1"/>
  <c r="D101" i="3"/>
  <c r="O58" i="10" s="1"/>
  <c r="H59" i="10"/>
  <c r="I59" i="10"/>
  <c r="J59" i="10"/>
  <c r="L59" i="10"/>
  <c r="M59" i="10"/>
  <c r="C102" i="3"/>
  <c r="N59" i="10"/>
  <c r="D102" i="3"/>
  <c r="O59" i="10" s="1"/>
  <c r="P59" i="10"/>
  <c r="Q59" i="10"/>
  <c r="R59" i="10"/>
  <c r="S59" i="10"/>
  <c r="T59" i="10"/>
  <c r="U59" i="10"/>
  <c r="V59" i="10"/>
  <c r="W59" i="10"/>
  <c r="C103" i="3"/>
  <c r="N60" i="10" s="1"/>
  <c r="D103" i="3"/>
  <c r="O60" i="10" s="1"/>
  <c r="C104" i="3"/>
  <c r="N61" i="10" s="1"/>
  <c r="D104" i="3"/>
  <c r="O61" i="10" s="1"/>
  <c r="C105" i="3"/>
  <c r="N62" i="10" s="1"/>
  <c r="D105" i="3"/>
  <c r="O62" i="10" s="1"/>
  <c r="C107" i="3"/>
  <c r="N63" i="10" s="1"/>
  <c r="D107" i="3"/>
  <c r="O63" i="10" s="1"/>
  <c r="C114" i="3"/>
  <c r="N64" i="10" s="1"/>
  <c r="D114" i="3"/>
  <c r="O64" i="10" s="1"/>
  <c r="C113" i="3"/>
  <c r="N65" i="10" s="1"/>
  <c r="D113" i="3"/>
  <c r="O65" i="10" s="1"/>
  <c r="C116" i="3"/>
  <c r="N66" i="10" s="1"/>
  <c r="D116" i="3"/>
  <c r="O66" i="10" s="1"/>
  <c r="C110" i="3"/>
  <c r="N67" i="10" s="1"/>
  <c r="D110" i="3"/>
  <c r="O67" i="10" s="1"/>
  <c r="C111" i="3"/>
  <c r="N68" i="10" s="1"/>
  <c r="D111" i="3"/>
  <c r="O68" i="10" s="1"/>
  <c r="C118" i="3"/>
  <c r="N69" i="10" s="1"/>
  <c r="D118" i="3"/>
  <c r="O69" i="10" s="1"/>
  <c r="H70" i="10"/>
  <c r="I70" i="10"/>
  <c r="J70" i="10"/>
  <c r="L70" i="10"/>
  <c r="M70" i="10"/>
  <c r="F70" i="10" s="1"/>
  <c r="C125" i="3"/>
  <c r="N70" i="10"/>
  <c r="D125" i="3"/>
  <c r="O70" i="10"/>
  <c r="P70" i="10"/>
  <c r="Q70" i="10"/>
  <c r="R70" i="10"/>
  <c r="S70" i="10"/>
  <c r="T70" i="10"/>
  <c r="U70" i="10"/>
  <c r="V70" i="10"/>
  <c r="W70" i="10"/>
  <c r="C126" i="3"/>
  <c r="N71" i="10" s="1"/>
  <c r="D126" i="3"/>
  <c r="O71" i="10" s="1"/>
  <c r="C84" i="3"/>
  <c r="N72" i="10" s="1"/>
  <c r="D84" i="3"/>
  <c r="O72" i="10" s="1"/>
  <c r="C92" i="3"/>
  <c r="N73" i="10" s="1"/>
  <c r="D92" i="3"/>
  <c r="O73" i="10" s="1"/>
  <c r="C93" i="3"/>
  <c r="N74" i="10" s="1"/>
  <c r="D93" i="3"/>
  <c r="O74" i="10" s="1"/>
  <c r="C106" i="3"/>
  <c r="N75" i="10" s="1"/>
  <c r="D106" i="3"/>
  <c r="O75" i="10" s="1"/>
  <c r="C108" i="3"/>
  <c r="N76" i="10" s="1"/>
  <c r="D108" i="3"/>
  <c r="O76" i="10" s="1"/>
  <c r="H77" i="10"/>
  <c r="I77" i="10"/>
  <c r="J77" i="10"/>
  <c r="L77" i="10"/>
  <c r="M77" i="10"/>
  <c r="C4" i="3"/>
  <c r="N77" i="10" s="1"/>
  <c r="D4" i="3"/>
  <c r="O77" i="10"/>
  <c r="P77" i="10"/>
  <c r="Q77" i="10"/>
  <c r="R77" i="10"/>
  <c r="S77" i="10"/>
  <c r="T77" i="10"/>
  <c r="U77" i="10"/>
  <c r="V77" i="10"/>
  <c r="W77" i="10"/>
  <c r="C10" i="3"/>
  <c r="N78" i="10" s="1"/>
  <c r="D10" i="3"/>
  <c r="O78" i="10" s="1"/>
  <c r="C15" i="3"/>
  <c r="N79" i="10" s="1"/>
  <c r="D15" i="3"/>
  <c r="O79" i="10" s="1"/>
  <c r="C17" i="3"/>
  <c r="N80" i="10" s="1"/>
  <c r="D17" i="3"/>
  <c r="O80" i="10" s="1"/>
  <c r="C19" i="3"/>
  <c r="N81" i="10" s="1"/>
  <c r="D19" i="3"/>
  <c r="O81" i="10" s="1"/>
  <c r="C20" i="3"/>
  <c r="N82" i="10" s="1"/>
  <c r="D20" i="3"/>
  <c r="O82" i="10" s="1"/>
  <c r="C21" i="3"/>
  <c r="N83" i="10" s="1"/>
  <c r="D21" i="3"/>
  <c r="O83" i="10" s="1"/>
  <c r="C24" i="3"/>
  <c r="N84" i="10" s="1"/>
  <c r="D24" i="3"/>
  <c r="O84" i="10" s="1"/>
  <c r="C25" i="3"/>
  <c r="N85" i="10" s="1"/>
  <c r="D25" i="3"/>
  <c r="O85" i="10" s="1"/>
  <c r="C29" i="3"/>
  <c r="N86" i="10" s="1"/>
  <c r="D29" i="3"/>
  <c r="O86" i="10" s="1"/>
  <c r="C31" i="3"/>
  <c r="N87" i="10" s="1"/>
  <c r="D31" i="3"/>
  <c r="O87" i="10" s="1"/>
  <c r="H88" i="10"/>
  <c r="I88" i="10"/>
  <c r="J88" i="10"/>
  <c r="L88" i="10"/>
  <c r="M88" i="10"/>
  <c r="C40" i="3"/>
  <c r="N88" i="10"/>
  <c r="D40" i="3"/>
  <c r="O88" i="10" s="1"/>
  <c r="P88" i="10"/>
  <c r="Q88" i="10"/>
  <c r="R88" i="10"/>
  <c r="S88" i="10"/>
  <c r="T88" i="10"/>
  <c r="U88" i="10"/>
  <c r="V88" i="10"/>
  <c r="W88" i="10"/>
  <c r="C42" i="3"/>
  <c r="N89" i="10" s="1"/>
  <c r="D42" i="3"/>
  <c r="O89" i="10" s="1"/>
  <c r="C43" i="3"/>
  <c r="N90" i="10" s="1"/>
  <c r="D43" i="3"/>
  <c r="O90" i="10" s="1"/>
  <c r="H91" i="10"/>
  <c r="I91" i="10"/>
  <c r="J91" i="10"/>
  <c r="L91" i="10"/>
  <c r="M91" i="10"/>
  <c r="C46" i="3"/>
  <c r="N91" i="10"/>
  <c r="D46" i="3"/>
  <c r="O91" i="10" s="1"/>
  <c r="P91" i="10"/>
  <c r="Q91" i="10"/>
  <c r="R91" i="10"/>
  <c r="S91" i="10"/>
  <c r="T91" i="10"/>
  <c r="U91" i="10"/>
  <c r="V91" i="10"/>
  <c r="W91" i="10"/>
  <c r="C47" i="3"/>
  <c r="N92" i="10" s="1"/>
  <c r="D47" i="3"/>
  <c r="O92" i="10" s="1"/>
  <c r="C48" i="3"/>
  <c r="N93" i="10" s="1"/>
  <c r="D48" i="3"/>
  <c r="O93" i="10" s="1"/>
  <c r="H94" i="10"/>
  <c r="I94" i="10"/>
  <c r="J94" i="10"/>
  <c r="L94" i="10"/>
  <c r="M94" i="10"/>
  <c r="C52" i="3"/>
  <c r="N94" i="10"/>
  <c r="D52" i="3"/>
  <c r="O94" i="10"/>
  <c r="P94" i="10"/>
  <c r="Q94" i="10"/>
  <c r="R94" i="10"/>
  <c r="S94" i="10"/>
  <c r="T94" i="10"/>
  <c r="U94" i="10"/>
  <c r="V94" i="10"/>
  <c r="W94" i="10"/>
  <c r="C56" i="3"/>
  <c r="N95" i="10" s="1"/>
  <c r="D56" i="3"/>
  <c r="O95" i="10" s="1"/>
  <c r="H96" i="10"/>
  <c r="I96" i="10"/>
  <c r="L96" i="10"/>
  <c r="M96" i="10"/>
  <c r="C60" i="3"/>
  <c r="N96" i="10" s="1"/>
  <c r="D60" i="3"/>
  <c r="O96" i="10" s="1"/>
  <c r="P96" i="10"/>
  <c r="Q96" i="10"/>
  <c r="R96" i="10"/>
  <c r="S96" i="10"/>
  <c r="T96" i="10"/>
  <c r="U96" i="10"/>
  <c r="V96" i="10"/>
  <c r="W96" i="10"/>
  <c r="C61" i="3"/>
  <c r="N97" i="10" s="1"/>
  <c r="D61" i="3"/>
  <c r="O97" i="10" s="1"/>
  <c r="C64" i="3"/>
  <c r="N98" i="10" s="1"/>
  <c r="D64" i="3"/>
  <c r="O98" i="10" s="1"/>
  <c r="C67" i="3"/>
  <c r="N99" i="10" s="1"/>
  <c r="D67" i="3"/>
  <c r="O99" i="10" s="1"/>
  <c r="C69" i="3"/>
  <c r="N100" i="10" s="1"/>
  <c r="D69" i="3"/>
  <c r="O100" i="10" s="1"/>
  <c r="C71" i="3"/>
  <c r="N101" i="10" s="1"/>
  <c r="D71" i="3"/>
  <c r="O101" i="10" s="1"/>
  <c r="C72" i="3"/>
  <c r="N102" i="10" s="1"/>
  <c r="D72" i="3"/>
  <c r="O102" i="10" s="1"/>
  <c r="C75" i="3"/>
  <c r="N103" i="10" s="1"/>
  <c r="D75" i="3"/>
  <c r="O103" i="10" s="1"/>
  <c r="C85" i="3"/>
  <c r="N104" i="10" s="1"/>
  <c r="D85" i="3"/>
  <c r="O104" i="10" s="1"/>
  <c r="C88" i="3"/>
  <c r="N105" i="10" s="1"/>
  <c r="D88" i="3"/>
  <c r="O105" i="10" s="1"/>
  <c r="C95" i="3"/>
  <c r="N106" i="10" s="1"/>
  <c r="D95" i="3"/>
  <c r="O106" i="10" s="1"/>
  <c r="C97" i="3"/>
  <c r="N107" i="10" s="1"/>
  <c r="D97" i="3"/>
  <c r="O107" i="10" s="1"/>
  <c r="C100" i="3"/>
  <c r="N108" i="10" s="1"/>
  <c r="D100" i="3"/>
  <c r="O108" i="10" s="1"/>
  <c r="C112" i="3"/>
  <c r="N109" i="10" s="1"/>
  <c r="D112" i="3"/>
  <c r="O109" i="10" s="1"/>
  <c r="C115" i="3"/>
  <c r="N110" i="10" s="1"/>
  <c r="D115" i="3"/>
  <c r="O110" i="10" s="1"/>
  <c r="C117" i="3"/>
  <c r="N111" i="10" s="1"/>
  <c r="D117" i="3"/>
  <c r="O111" i="10" s="1"/>
  <c r="H112" i="10"/>
  <c r="I112" i="10"/>
  <c r="J112" i="10"/>
  <c r="L112" i="10"/>
  <c r="M112" i="10"/>
  <c r="C109" i="3"/>
  <c r="N112" i="10"/>
  <c r="D109" i="3"/>
  <c r="O112" i="10"/>
  <c r="P112" i="10"/>
  <c r="Q112" i="10"/>
  <c r="R112" i="10"/>
  <c r="S112" i="10"/>
  <c r="T112" i="10"/>
  <c r="U112" i="10"/>
  <c r="W112" i="10"/>
  <c r="V112" i="10"/>
  <c r="H113" i="10"/>
  <c r="I113" i="10"/>
  <c r="J113" i="10"/>
  <c r="L113" i="10"/>
  <c r="M113" i="10"/>
  <c r="C119" i="3"/>
  <c r="N113" i="10"/>
  <c r="D119" i="3"/>
  <c r="O113" i="10"/>
  <c r="P113" i="10"/>
  <c r="Q113" i="10"/>
  <c r="R113" i="10"/>
  <c r="S113" i="10"/>
  <c r="T113" i="10"/>
  <c r="U113" i="10"/>
  <c r="V113" i="10"/>
  <c r="W113" i="10"/>
  <c r="H114" i="10"/>
  <c r="I114" i="10"/>
  <c r="J114" i="10"/>
  <c r="L114" i="10"/>
  <c r="M114" i="10"/>
  <c r="C120" i="3"/>
  <c r="N114" i="10" s="1"/>
  <c r="D120" i="3"/>
  <c r="O114" i="10" s="1"/>
  <c r="P114" i="10"/>
  <c r="Q114" i="10"/>
  <c r="R114" i="10"/>
  <c r="S114" i="10"/>
  <c r="T114" i="10"/>
  <c r="U114" i="10"/>
  <c r="V114" i="10"/>
  <c r="W114" i="10"/>
  <c r="C122" i="3"/>
  <c r="N115" i="10" s="1"/>
  <c r="D122" i="3"/>
  <c r="O115" i="10" s="1"/>
  <c r="C123" i="3"/>
  <c r="N116" i="10" s="1"/>
  <c r="D123" i="3"/>
  <c r="O116" i="10" s="1"/>
  <c r="C124" i="3"/>
  <c r="N117" i="10" s="1"/>
  <c r="D124" i="3"/>
  <c r="O117" i="10" s="1"/>
  <c r="H118" i="10"/>
  <c r="I118" i="10"/>
  <c r="J118" i="10"/>
  <c r="L118" i="10"/>
  <c r="M118" i="10"/>
  <c r="C136" i="3"/>
  <c r="N118" i="10" s="1"/>
  <c r="D136" i="3"/>
  <c r="O118" i="10" s="1"/>
  <c r="P118" i="10"/>
  <c r="Q118" i="10"/>
  <c r="R118" i="10"/>
  <c r="S118" i="10"/>
  <c r="T118" i="10"/>
  <c r="U118" i="10"/>
  <c r="V118" i="10"/>
  <c r="W118" i="10"/>
  <c r="C134" i="3"/>
  <c r="N119" i="10" s="1"/>
  <c r="D134" i="3"/>
  <c r="O119" i="10" s="1"/>
  <c r="C137" i="3"/>
  <c r="N120" i="10" s="1"/>
  <c r="D137" i="3"/>
  <c r="O120" i="10" s="1"/>
  <c r="C138" i="3"/>
  <c r="N121" i="10" s="1"/>
  <c r="D138" i="3"/>
  <c r="O121" i="10" s="1"/>
  <c r="J2" i="10"/>
  <c r="J3" i="10"/>
  <c r="B15" i="17" s="1"/>
  <c r="D131" i="3"/>
  <c r="O125" i="10" s="1"/>
  <c r="D59" i="3"/>
  <c r="O133" i="10" s="1"/>
  <c r="D129" i="3"/>
  <c r="O141" i="10"/>
  <c r="C140" i="3"/>
  <c r="N123" i="10" s="1"/>
  <c r="C39" i="3"/>
  <c r="N130" i="10" s="1"/>
  <c r="C132" i="3"/>
  <c r="N138" i="10" s="1"/>
  <c r="C5" i="3"/>
  <c r="N9" i="10"/>
  <c r="D5" i="3"/>
  <c r="O9" i="10" s="1"/>
  <c r="D11" i="3"/>
  <c r="O127" i="10" s="1"/>
  <c r="D30" i="3"/>
  <c r="O128" i="10" s="1"/>
  <c r="D36" i="3"/>
  <c r="O126" i="10" s="1"/>
  <c r="D37" i="3"/>
  <c r="O129" i="10" s="1"/>
  <c r="D39" i="3"/>
  <c r="O130" i="10" s="1"/>
  <c r="D41" i="3"/>
  <c r="O131" i="10" s="1"/>
  <c r="D53" i="3"/>
  <c r="O132" i="10" s="1"/>
  <c r="D76" i="3"/>
  <c r="O140" i="10" s="1"/>
  <c r="D78" i="3"/>
  <c r="O134" i="10" s="1"/>
  <c r="D89" i="3"/>
  <c r="O135" i="10" s="1"/>
  <c r="D91" i="3"/>
  <c r="O136" i="10" s="1"/>
  <c r="D96" i="3"/>
  <c r="O137" i="10" s="1"/>
  <c r="D121" i="3"/>
  <c r="O139" i="10" s="1"/>
  <c r="D127" i="3"/>
  <c r="D128" i="3"/>
  <c r="O143" i="10" s="1"/>
  <c r="D130" i="3"/>
  <c r="D132" i="3"/>
  <c r="O138" i="10" s="1"/>
  <c r="D133" i="3"/>
  <c r="D135" i="3"/>
  <c r="O142" i="10" s="1"/>
  <c r="D139" i="3"/>
  <c r="O122" i="10" s="1"/>
  <c r="D140" i="3"/>
  <c r="O123" i="10" s="1"/>
  <c r="D141" i="3"/>
  <c r="O144" i="10" s="1"/>
  <c r="D142" i="3"/>
  <c r="O145" i="10" s="1"/>
  <c r="D143" i="3"/>
  <c r="O124" i="10" s="1"/>
  <c r="C11" i="3"/>
  <c r="N127" i="10" s="1"/>
  <c r="C30" i="3"/>
  <c r="N128" i="10" s="1"/>
  <c r="C36" i="3"/>
  <c r="N126" i="10" s="1"/>
  <c r="C37" i="3"/>
  <c r="N129" i="10" s="1"/>
  <c r="C41" i="3"/>
  <c r="N131" i="10" s="1"/>
  <c r="C53" i="3"/>
  <c r="N132" i="10" s="1"/>
  <c r="C59" i="3"/>
  <c r="N133" i="10" s="1"/>
  <c r="C76" i="3"/>
  <c r="N140" i="10" s="1"/>
  <c r="C78" i="3"/>
  <c r="N134" i="10" s="1"/>
  <c r="C89" i="3"/>
  <c r="N135" i="10" s="1"/>
  <c r="C91" i="3"/>
  <c r="N136" i="10" s="1"/>
  <c r="C96" i="3"/>
  <c r="N137" i="10" s="1"/>
  <c r="C121" i="3"/>
  <c r="N139" i="10" s="1"/>
  <c r="C127" i="3"/>
  <c r="C128" i="3"/>
  <c r="N143" i="10" s="1"/>
  <c r="C129" i="3"/>
  <c r="N141" i="10" s="1"/>
  <c r="C130" i="3"/>
  <c r="C131" i="3"/>
  <c r="N125" i="10" s="1"/>
  <c r="C133" i="3"/>
  <c r="C135" i="3"/>
  <c r="N142" i="10" s="1"/>
  <c r="C139" i="3"/>
  <c r="N122" i="10" s="1"/>
  <c r="C141" i="3"/>
  <c r="N144" i="10" s="1"/>
  <c r="C142" i="3"/>
  <c r="N145" i="10" s="1"/>
  <c r="C143" i="3"/>
  <c r="N124" i="10" s="1"/>
  <c r="W138" i="10"/>
  <c r="W141" i="10"/>
  <c r="W143" i="10"/>
  <c r="W9" i="10"/>
  <c r="V138" i="10"/>
  <c r="V141" i="10"/>
  <c r="V143" i="10"/>
  <c r="V9" i="10"/>
  <c r="U138" i="10"/>
  <c r="U141" i="10"/>
  <c r="U143" i="10"/>
  <c r="U9" i="10"/>
  <c r="T138" i="10"/>
  <c r="T141" i="10"/>
  <c r="T143" i="10"/>
  <c r="T9" i="10"/>
  <c r="S138" i="10"/>
  <c r="S141" i="10"/>
  <c r="S143" i="10"/>
  <c r="S9" i="10"/>
  <c r="R138" i="10"/>
  <c r="R141" i="10"/>
  <c r="R143" i="10"/>
  <c r="R9" i="10"/>
  <c r="Q138" i="10"/>
  <c r="Q141" i="10"/>
  <c r="Q143" i="10"/>
  <c r="Q9" i="10"/>
  <c r="P138" i="10"/>
  <c r="P141" i="10"/>
  <c r="P143" i="10"/>
  <c r="P9" i="10"/>
  <c r="M138" i="10"/>
  <c r="F138" i="10" s="1"/>
  <c r="M141" i="10"/>
  <c r="M143" i="10"/>
  <c r="F143" i="10" s="1"/>
  <c r="M9" i="10"/>
  <c r="F9" i="10" s="1"/>
  <c r="L138" i="10"/>
  <c r="L141" i="10"/>
  <c r="L143" i="10"/>
  <c r="L9" i="10"/>
  <c r="J138" i="10"/>
  <c r="J141" i="10"/>
  <c r="J143" i="10"/>
  <c r="J9" i="10"/>
  <c r="I138" i="10"/>
  <c r="I141" i="10"/>
  <c r="I143" i="10"/>
  <c r="I9" i="10"/>
  <c r="H138" i="10"/>
  <c r="H141" i="10"/>
  <c r="H143" i="10"/>
  <c r="H9" i="10"/>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4" i="7"/>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9" i="2"/>
  <c r="A5" i="2"/>
  <c r="A6" i="2"/>
  <c r="A7" i="2"/>
  <c r="A8" i="2"/>
  <c r="A9" i="2"/>
  <c r="A10" i="2"/>
  <c r="A11" i="2"/>
  <c r="A12" i="2"/>
  <c r="A13" i="2"/>
  <c r="A14" i="2"/>
  <c r="A15" i="2"/>
  <c r="A16" i="2"/>
  <c r="A17" i="2"/>
  <c r="A18"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4" i="2"/>
  <c r="X103" i="10" l="1"/>
  <c r="X142" i="10"/>
  <c r="X55" i="10"/>
  <c r="Y28" i="10"/>
  <c r="Y90" i="10"/>
  <c r="A14" i="17"/>
  <c r="A15" i="17"/>
  <c r="A13" i="17"/>
  <c r="X113" i="10"/>
  <c r="AC113" i="10" s="1"/>
  <c r="AD113" i="10" s="1"/>
  <c r="AE113" i="10" s="1"/>
  <c r="Y22" i="10"/>
  <c r="Y25" i="10"/>
  <c r="X80" i="10"/>
  <c r="Z80" i="10" s="1"/>
  <c r="AA80" i="10" s="1"/>
  <c r="Y70" i="10"/>
  <c r="X48" i="10"/>
  <c r="AC48" i="10" s="1"/>
  <c r="AD48" i="10" s="1"/>
  <c r="AE48" i="10" s="1"/>
  <c r="X46" i="10"/>
  <c r="AC46" i="10" s="1"/>
  <c r="AD46" i="10" s="1"/>
  <c r="AE46" i="10" s="1"/>
  <c r="X28" i="10"/>
  <c r="Z28" i="10" s="1"/>
  <c r="AA28" i="10" s="1"/>
  <c r="Y80" i="10"/>
  <c r="Y118" i="10"/>
  <c r="Y21" i="10"/>
  <c r="Y12" i="10"/>
  <c r="Y43" i="10"/>
  <c r="Y61" i="10"/>
  <c r="Y85" i="10"/>
  <c r="AC85" i="10" s="1"/>
  <c r="AD85" i="10" s="1"/>
  <c r="AE85" i="10" s="1"/>
  <c r="Y11" i="10"/>
  <c r="Y35" i="10"/>
  <c r="Y34" i="10"/>
  <c r="Y48" i="10"/>
  <c r="Y131" i="10"/>
  <c r="AC131" i="10" s="1"/>
  <c r="AD131" i="10" s="1"/>
  <c r="AE131" i="10" s="1"/>
  <c r="Y140" i="10"/>
  <c r="Y113" i="10"/>
  <c r="Y88" i="10"/>
  <c r="Y77" i="10"/>
  <c r="Y31" i="10"/>
  <c r="X12" i="10"/>
  <c r="Z12" i="10" s="1"/>
  <c r="AA12" i="10" s="1"/>
  <c r="Y56" i="10"/>
  <c r="Y66" i="10"/>
  <c r="Y75" i="10"/>
  <c r="Y71" i="10"/>
  <c r="Y95" i="10"/>
  <c r="Y110" i="10"/>
  <c r="AC110" i="10" s="1"/>
  <c r="AD110" i="10" s="1"/>
  <c r="AE110" i="10" s="1"/>
  <c r="Y136" i="10"/>
  <c r="AC136" i="10" s="1"/>
  <c r="AD136" i="10" s="1"/>
  <c r="AE136" i="10" s="1"/>
  <c r="X59" i="10"/>
  <c r="Y81" i="10"/>
  <c r="Y107" i="10"/>
  <c r="Y103" i="10"/>
  <c r="AC103" i="10" s="1"/>
  <c r="AD103" i="10" s="1"/>
  <c r="AE103" i="10" s="1"/>
  <c r="X126" i="10"/>
  <c r="AC126" i="10" s="1"/>
  <c r="AD126" i="10" s="1"/>
  <c r="AE126" i="10" s="1"/>
  <c r="X31" i="10"/>
  <c r="AC31" i="10" s="1"/>
  <c r="AD31" i="10" s="1"/>
  <c r="AE31" i="10" s="1"/>
  <c r="X77" i="10"/>
  <c r="AC77" i="10" s="1"/>
  <c r="AD77" i="10" s="1"/>
  <c r="AE77" i="10" s="1"/>
  <c r="X62" i="10"/>
  <c r="AC62" i="10" s="1"/>
  <c r="AD62" i="10" s="1"/>
  <c r="AE62" i="10" s="1"/>
  <c r="X38" i="10"/>
  <c r="Z38" i="10" s="1"/>
  <c r="AA38" i="10" s="1"/>
  <c r="X32" i="10"/>
  <c r="AC32" i="10" s="1"/>
  <c r="AD32" i="10" s="1"/>
  <c r="AE32" i="10" s="1"/>
  <c r="X26" i="10"/>
  <c r="AC26" i="10" s="1"/>
  <c r="AD26" i="10" s="1"/>
  <c r="AE26" i="10" s="1"/>
  <c r="X21" i="10"/>
  <c r="Z21" i="10" s="1"/>
  <c r="AA21" i="10" s="1"/>
  <c r="Y26" i="10"/>
  <c r="Y46" i="10"/>
  <c r="Y42" i="10"/>
  <c r="Y40" i="10"/>
  <c r="Y96" i="10"/>
  <c r="X70" i="10"/>
  <c r="Z70" i="10" s="1"/>
  <c r="AA70" i="10" s="1"/>
  <c r="Y55" i="10"/>
  <c r="Y32" i="10"/>
  <c r="Y18" i="10"/>
  <c r="Y17" i="10"/>
  <c r="Y14" i="10"/>
  <c r="Y13" i="10"/>
  <c r="Y62" i="10"/>
  <c r="Y104" i="10"/>
  <c r="AC104" i="10" s="1"/>
  <c r="AD104" i="10" s="1"/>
  <c r="AE104" i="10" s="1"/>
  <c r="Y132" i="10"/>
  <c r="Y126" i="10"/>
  <c r="Z103" i="10"/>
  <c r="AA103" i="10" s="1"/>
  <c r="Z59" i="10"/>
  <c r="AA59" i="10" s="1"/>
  <c r="K89" i="10"/>
  <c r="K110" i="10"/>
  <c r="K138" i="10"/>
  <c r="K22" i="10"/>
  <c r="K79" i="10"/>
  <c r="Y100" i="10"/>
  <c r="AC100" i="10" s="1"/>
  <c r="AD100" i="10" s="1"/>
  <c r="AE100" i="10" s="1"/>
  <c r="X71" i="10"/>
  <c r="Z71" i="10" s="1"/>
  <c r="AA71" i="10" s="1"/>
  <c r="Y20" i="10"/>
  <c r="Y30" i="10"/>
  <c r="Y54" i="10"/>
  <c r="Y114" i="10"/>
  <c r="X57" i="10"/>
  <c r="AC57" i="10" s="1"/>
  <c r="AD57" i="10" s="1"/>
  <c r="AE57" i="10" s="1"/>
  <c r="X50" i="10"/>
  <c r="Z50" i="10" s="1"/>
  <c r="AA50" i="10" s="1"/>
  <c r="X44" i="10"/>
  <c r="AC44" i="10" s="1"/>
  <c r="AD44" i="10" s="1"/>
  <c r="AE44" i="10" s="1"/>
  <c r="X33" i="10"/>
  <c r="AC33" i="10" s="1"/>
  <c r="AD33" i="10" s="1"/>
  <c r="AE33" i="10" s="1"/>
  <c r="X24" i="10"/>
  <c r="Z24" i="10" s="1"/>
  <c r="AA24" i="10" s="1"/>
  <c r="X22" i="10"/>
  <c r="AC22" i="10" s="1"/>
  <c r="AD22" i="10" s="1"/>
  <c r="AE22" i="10" s="1"/>
  <c r="Y10" i="10"/>
  <c r="Y24" i="10"/>
  <c r="Y51" i="10"/>
  <c r="Y50" i="10"/>
  <c r="Y47" i="10"/>
  <c r="AC47" i="10" s="1"/>
  <c r="AD47" i="10" s="1"/>
  <c r="AE47" i="10" s="1"/>
  <c r="Y39" i="10"/>
  <c r="AC39" i="10" s="1"/>
  <c r="AD39" i="10" s="1"/>
  <c r="AE39" i="10" s="1"/>
  <c r="Y76" i="10"/>
  <c r="Y72" i="10"/>
  <c r="Y84" i="10"/>
  <c r="Y79" i="10"/>
  <c r="AC79" i="10" s="1"/>
  <c r="AD79" i="10" s="1"/>
  <c r="AE79" i="10" s="1"/>
  <c r="K78" i="10"/>
  <c r="Y89" i="10"/>
  <c r="K93" i="10"/>
  <c r="Y111" i="10"/>
  <c r="AC111" i="10" s="1"/>
  <c r="AD111" i="10" s="1"/>
  <c r="AE111" i="10" s="1"/>
  <c r="K108" i="10"/>
  <c r="K105" i="10"/>
  <c r="K101" i="10"/>
  <c r="Y116" i="10"/>
  <c r="Y120" i="10"/>
  <c r="Y119" i="10"/>
  <c r="AC119" i="10" s="1"/>
  <c r="AD119" i="10" s="1"/>
  <c r="AE119" i="10" s="1"/>
  <c r="Y127" i="10"/>
  <c r="K19" i="10"/>
  <c r="Y141" i="10"/>
  <c r="X116" i="10"/>
  <c r="AC116" i="10" s="1"/>
  <c r="AD116" i="10" s="1"/>
  <c r="AE116" i="10" s="1"/>
  <c r="Y143" i="10"/>
  <c r="Y138" i="10"/>
  <c r="Y33" i="10"/>
  <c r="X119" i="10"/>
  <c r="Z119" i="10" s="1"/>
  <c r="AA119" i="10" s="1"/>
  <c r="X107" i="10"/>
  <c r="Z107" i="10" s="1"/>
  <c r="AA107" i="10" s="1"/>
  <c r="X18" i="10"/>
  <c r="Z18" i="10" s="1"/>
  <c r="AA18" i="10" s="1"/>
  <c r="Y69" i="10"/>
  <c r="K82" i="10"/>
  <c r="K92" i="10"/>
  <c r="K104" i="10"/>
  <c r="K100" i="10"/>
  <c r="Y99" i="10"/>
  <c r="K97" i="10"/>
  <c r="Y121" i="10"/>
  <c r="Y128" i="10"/>
  <c r="Y142" i="10"/>
  <c r="K122" i="10"/>
  <c r="Z55" i="10"/>
  <c r="AA55" i="10" s="1"/>
  <c r="Z113" i="10"/>
  <c r="AA113" i="10" s="1"/>
  <c r="K88" i="10"/>
  <c r="K70" i="10"/>
  <c r="K143" i="10"/>
  <c r="K77" i="10"/>
  <c r="K91" i="10"/>
  <c r="K15" i="10"/>
  <c r="K13" i="10"/>
  <c r="K28" i="10"/>
  <c r="K26" i="10"/>
  <c r="K44" i="10"/>
  <c r="K42" i="10"/>
  <c r="K37" i="10"/>
  <c r="K46" i="10"/>
  <c r="K94" i="10"/>
  <c r="K21" i="10"/>
  <c r="K114" i="10"/>
  <c r="K11" i="10"/>
  <c r="K20" i="10"/>
  <c r="K23" i="10"/>
  <c r="K45" i="10"/>
  <c r="K39" i="10"/>
  <c r="K62" i="10"/>
  <c r="K60" i="10"/>
  <c r="K85" i="10"/>
  <c r="K118" i="10"/>
  <c r="K113" i="10"/>
  <c r="K32" i="10"/>
  <c r="K9" i="10"/>
  <c r="K55" i="10"/>
  <c r="K34" i="10"/>
  <c r="K54" i="10"/>
  <c r="K50" i="10"/>
  <c r="K69" i="10"/>
  <c r="K67" i="10"/>
  <c r="K140" i="10"/>
  <c r="K141" i="10"/>
  <c r="K112" i="10"/>
  <c r="K96" i="10"/>
  <c r="K29" i="10"/>
  <c r="K57" i="10"/>
  <c r="K12" i="10"/>
  <c r="K10" i="10"/>
  <c r="K18" i="10"/>
  <c r="K16" i="10"/>
  <c r="K24" i="10"/>
  <c r="K30" i="10"/>
  <c r="K52" i="10"/>
  <c r="K48" i="10"/>
  <c r="K43" i="10"/>
  <c r="K41" i="10"/>
  <c r="K38" i="10"/>
  <c r="K56" i="10"/>
  <c r="K66" i="10"/>
  <c r="K84" i="10"/>
  <c r="K81" i="10"/>
  <c r="K31" i="10"/>
  <c r="K59" i="10"/>
  <c r="K36" i="10"/>
  <c r="K33" i="10"/>
  <c r="K17" i="10"/>
  <c r="K14" i="10"/>
  <c r="K27" i="10"/>
  <c r="K25" i="10"/>
  <c r="K35" i="10"/>
  <c r="K53" i="10"/>
  <c r="K51" i="10"/>
  <c r="K49" i="10"/>
  <c r="K47" i="10"/>
  <c r="K40" i="10"/>
  <c r="K58" i="10"/>
  <c r="K68" i="10"/>
  <c r="K74" i="10"/>
  <c r="K71" i="10"/>
  <c r="K64" i="10"/>
  <c r="K61" i="10"/>
  <c r="K76" i="10"/>
  <c r="K73" i="10"/>
  <c r="K86" i="10"/>
  <c r="K90" i="10"/>
  <c r="K65" i="10"/>
  <c r="K63" i="10"/>
  <c r="K75" i="10"/>
  <c r="K72" i="10"/>
  <c r="K87" i="10"/>
  <c r="K83" i="10"/>
  <c r="K80" i="10"/>
  <c r="K95" i="10"/>
  <c r="K117" i="10"/>
  <c r="K111" i="10"/>
  <c r="K109" i="10"/>
  <c r="X141" i="10"/>
  <c r="X52" i="10"/>
  <c r="Z52" i="10" s="1"/>
  <c r="AA52" i="10" s="1"/>
  <c r="X36" i="10"/>
  <c r="Y36" i="10"/>
  <c r="Y29" i="10"/>
  <c r="X29" i="10"/>
  <c r="Y112" i="10"/>
  <c r="X91" i="10"/>
  <c r="Z91" i="10" s="1"/>
  <c r="AA91" i="10" s="1"/>
  <c r="Y91" i="10"/>
  <c r="AC91" i="10" s="1"/>
  <c r="AD91" i="10" s="1"/>
  <c r="AE91" i="10" s="1"/>
  <c r="X9" i="10"/>
  <c r="AC9" i="10" s="1"/>
  <c r="AD9" i="10" s="1"/>
  <c r="AE9" i="10" s="1"/>
  <c r="X143" i="10"/>
  <c r="AC143" i="10" s="1"/>
  <c r="AD143" i="10" s="1"/>
  <c r="AE143" i="10" s="1"/>
  <c r="X114" i="10"/>
  <c r="AC114" i="10" s="1"/>
  <c r="AD114" i="10" s="1"/>
  <c r="AE114" i="10" s="1"/>
  <c r="X94" i="10"/>
  <c r="Z94" i="10" s="1"/>
  <c r="AA94" i="10" s="1"/>
  <c r="Y94" i="10"/>
  <c r="X54" i="10"/>
  <c r="AC54" i="10" s="1"/>
  <c r="AD54" i="10" s="1"/>
  <c r="AE54" i="10" s="1"/>
  <c r="X42" i="10"/>
  <c r="AC42" i="10" s="1"/>
  <c r="AD42" i="10" s="1"/>
  <c r="AE42" i="10" s="1"/>
  <c r="Y9" i="10"/>
  <c r="X138" i="10"/>
  <c r="AC138" i="10" s="1"/>
  <c r="AD138" i="10" s="1"/>
  <c r="AE138" i="10" s="1"/>
  <c r="X111" i="10"/>
  <c r="Z111" i="10" s="1"/>
  <c r="AA111" i="10" s="1"/>
  <c r="X99" i="10"/>
  <c r="AC99" i="10" s="1"/>
  <c r="AD99" i="10" s="1"/>
  <c r="AE99" i="10" s="1"/>
  <c r="X88" i="10"/>
  <c r="Z88" i="10" s="1"/>
  <c r="AA88" i="10" s="1"/>
  <c r="AC59" i="10"/>
  <c r="AD59" i="10" s="1"/>
  <c r="AE59" i="10" s="1"/>
  <c r="AC55" i="10"/>
  <c r="AD55" i="10" s="1"/>
  <c r="AE55" i="10" s="1"/>
  <c r="Y57" i="10"/>
  <c r="Y59" i="10"/>
  <c r="AC56" i="10"/>
  <c r="AD56" i="10" s="1"/>
  <c r="AE56" i="10" s="1"/>
  <c r="X20" i="10"/>
  <c r="AC20" i="10" s="1"/>
  <c r="AD20" i="10" s="1"/>
  <c r="AE20" i="10" s="1"/>
  <c r="X16" i="10"/>
  <c r="AC16" i="10" s="1"/>
  <c r="AD16" i="10" s="1"/>
  <c r="AE16" i="10" s="1"/>
  <c r="X14" i="10"/>
  <c r="AC14" i="10" s="1"/>
  <c r="AD14" i="10" s="1"/>
  <c r="AE14" i="10" s="1"/>
  <c r="K142" i="10"/>
  <c r="X39" i="10"/>
  <c r="Z39" i="10" s="1"/>
  <c r="AA39" i="10" s="1"/>
  <c r="X34" i="10"/>
  <c r="Z34" i="10" s="1"/>
  <c r="AA34" i="10" s="1"/>
  <c r="X30" i="10"/>
  <c r="AC30" i="10" s="1"/>
  <c r="AD30" i="10" s="1"/>
  <c r="AE30" i="10" s="1"/>
  <c r="X11" i="10"/>
  <c r="X10" i="10"/>
  <c r="Y16" i="10"/>
  <c r="X53" i="10"/>
  <c r="Z53" i="10" s="1"/>
  <c r="AA53" i="10" s="1"/>
  <c r="Y52" i="10"/>
  <c r="AC52" i="10" s="1"/>
  <c r="AD52" i="10" s="1"/>
  <c r="AE52" i="10" s="1"/>
  <c r="Y68" i="10"/>
  <c r="Y74" i="10"/>
  <c r="Y83" i="10"/>
  <c r="AC83" i="10" s="1"/>
  <c r="AD83" i="10" s="1"/>
  <c r="AE83" i="10" s="1"/>
  <c r="Y93" i="10"/>
  <c r="AC93" i="10" s="1"/>
  <c r="AD93" i="10" s="1"/>
  <c r="AE93" i="10" s="1"/>
  <c r="Y134" i="10"/>
  <c r="X112" i="10"/>
  <c r="Z112" i="10" s="1"/>
  <c r="AA112" i="10" s="1"/>
  <c r="X134" i="10"/>
  <c r="AC134" i="10" s="1"/>
  <c r="AD134" i="10" s="1"/>
  <c r="AE134" i="10" s="1"/>
  <c r="X130" i="10"/>
  <c r="Z130" i="10" s="1"/>
  <c r="AA130" i="10" s="1"/>
  <c r="X118" i="10"/>
  <c r="AC118" i="10" s="1"/>
  <c r="AD118" i="10" s="1"/>
  <c r="AE118" i="10" s="1"/>
  <c r="X96" i="10"/>
  <c r="Z96" i="10" s="1"/>
  <c r="AA96" i="10" s="1"/>
  <c r="X89" i="10"/>
  <c r="Z89" i="10" s="1"/>
  <c r="AA89" i="10" s="1"/>
  <c r="X84" i="10"/>
  <c r="Z84" i="10" s="1"/>
  <c r="AA84" i="10" s="1"/>
  <c r="X75" i="10"/>
  <c r="Z75" i="10" s="1"/>
  <c r="AA75" i="10" s="1"/>
  <c r="Y44" i="10"/>
  <c r="Y38" i="10"/>
  <c r="Y67" i="10"/>
  <c r="Y87" i="10"/>
  <c r="Y108" i="10"/>
  <c r="Y117" i="10"/>
  <c r="Y130" i="10"/>
  <c r="K115" i="10"/>
  <c r="K123" i="10"/>
  <c r="K133" i="10"/>
  <c r="K136" i="10"/>
  <c r="X35" i="10"/>
  <c r="X51" i="10"/>
  <c r="X47" i="10"/>
  <c r="Z47" i="10" s="1"/>
  <c r="AA47" i="10" s="1"/>
  <c r="X41" i="10"/>
  <c r="Z126" i="10"/>
  <c r="AA126" i="10" s="1"/>
  <c r="X17" i="10"/>
  <c r="X49" i="10"/>
  <c r="X45" i="10"/>
  <c r="AC142" i="10"/>
  <c r="AD142" i="10" s="1"/>
  <c r="AE142" i="10" s="1"/>
  <c r="Z142" i="10"/>
  <c r="AA142" i="10" s="1"/>
  <c r="X13" i="10"/>
  <c r="X25" i="10"/>
  <c r="Z48" i="10"/>
  <c r="AA48" i="10" s="1"/>
  <c r="Z46" i="10"/>
  <c r="AA46" i="10" s="1"/>
  <c r="X19" i="10"/>
  <c r="Y19" i="10"/>
  <c r="X15" i="10"/>
  <c r="Y15" i="10"/>
  <c r="X27" i="10"/>
  <c r="X23" i="10"/>
  <c r="X43" i="10"/>
  <c r="X37" i="10"/>
  <c r="Z37" i="10" s="1"/>
  <c r="AA37" i="10" s="1"/>
  <c r="Y37" i="10"/>
  <c r="AC37" i="10" s="1"/>
  <c r="AD37" i="10" s="1"/>
  <c r="AE37" i="10" s="1"/>
  <c r="Y64" i="10"/>
  <c r="X64" i="10"/>
  <c r="X76" i="10"/>
  <c r="X72" i="10"/>
  <c r="X85" i="10"/>
  <c r="Z85" i="10" s="1"/>
  <c r="AA85" i="10" s="1"/>
  <c r="X105" i="10"/>
  <c r="Y105" i="10"/>
  <c r="X101" i="10"/>
  <c r="Y101" i="10"/>
  <c r="X40" i="10"/>
  <c r="X56" i="10"/>
  <c r="Z56" i="10" s="1"/>
  <c r="AA56" i="10" s="1"/>
  <c r="X66" i="10"/>
  <c r="X81" i="10"/>
  <c r="Y27" i="10"/>
  <c r="Y23" i="10"/>
  <c r="Y53" i="10"/>
  <c r="Y49" i="10"/>
  <c r="Y45" i="10"/>
  <c r="Y41" i="10"/>
  <c r="X58" i="10"/>
  <c r="Y58" i="10"/>
  <c r="X65" i="10"/>
  <c r="Y65" i="10"/>
  <c r="X63" i="10"/>
  <c r="Y63" i="10"/>
  <c r="X90" i="10"/>
  <c r="X69" i="10"/>
  <c r="X61" i="10"/>
  <c r="X95" i="10"/>
  <c r="Y98" i="10"/>
  <c r="X98" i="10"/>
  <c r="Y123" i="10"/>
  <c r="X123" i="10"/>
  <c r="X68" i="10"/>
  <c r="X74" i="10"/>
  <c r="X87" i="10"/>
  <c r="X83" i="10"/>
  <c r="Z83" i="10" s="1"/>
  <c r="AA83" i="10" s="1"/>
  <c r="X79" i="10"/>
  <c r="Z79" i="10" s="1"/>
  <c r="AA79" i="10" s="1"/>
  <c r="X93" i="10"/>
  <c r="Z93" i="10" s="1"/>
  <c r="AA93" i="10" s="1"/>
  <c r="X110" i="10"/>
  <c r="Z110" i="10" s="1"/>
  <c r="AA110" i="10" s="1"/>
  <c r="X135" i="10"/>
  <c r="Y135" i="10"/>
  <c r="X67" i="10"/>
  <c r="Y106" i="10"/>
  <c r="AC106" i="10" s="1"/>
  <c r="AD106" i="10" s="1"/>
  <c r="AE106" i="10" s="1"/>
  <c r="X106" i="10"/>
  <c r="Z106" i="10" s="1"/>
  <c r="AA106" i="10" s="1"/>
  <c r="Y102" i="10"/>
  <c r="X102" i="10"/>
  <c r="X60" i="10"/>
  <c r="Y60" i="10"/>
  <c r="X73" i="10"/>
  <c r="Y73" i="10"/>
  <c r="X86" i="10"/>
  <c r="Y86" i="10"/>
  <c r="X82" i="10"/>
  <c r="Y82" i="10"/>
  <c r="X78" i="10"/>
  <c r="Y78" i="10"/>
  <c r="X92" i="10"/>
  <c r="Y92" i="10"/>
  <c r="X109" i="10"/>
  <c r="Y109" i="10"/>
  <c r="Y115" i="10"/>
  <c r="X115" i="10"/>
  <c r="X97" i="10"/>
  <c r="Y97" i="10"/>
  <c r="X133" i="10"/>
  <c r="Y133" i="10"/>
  <c r="X139" i="10"/>
  <c r="K144" i="10"/>
  <c r="K139" i="10"/>
  <c r="K127" i="10"/>
  <c r="K131" i="10"/>
  <c r="K135" i="10"/>
  <c r="K120" i="10"/>
  <c r="K126" i="10"/>
  <c r="K119" i="10"/>
  <c r="K130" i="10"/>
  <c r="K124" i="10"/>
  <c r="X108" i="10"/>
  <c r="K107" i="10"/>
  <c r="K106" i="10"/>
  <c r="X104" i="10"/>
  <c r="Z104" i="10" s="1"/>
  <c r="AA104" i="10" s="1"/>
  <c r="AB104" i="10" s="1"/>
  <c r="K103" i="10"/>
  <c r="K102" i="10"/>
  <c r="X100" i="10"/>
  <c r="Z100" i="10" s="1"/>
  <c r="AA100" i="10" s="1"/>
  <c r="K99" i="10"/>
  <c r="K98" i="10"/>
  <c r="X117" i="10"/>
  <c r="K116" i="10"/>
  <c r="X124" i="10"/>
  <c r="Z124" i="10" s="1"/>
  <c r="AA124" i="10" s="1"/>
  <c r="Y124" i="10"/>
  <c r="AC124" i="10" s="1"/>
  <c r="AD124" i="10" s="1"/>
  <c r="AE124" i="10" s="1"/>
  <c r="X136" i="10"/>
  <c r="Z136" i="10" s="1"/>
  <c r="AA136" i="10" s="1"/>
  <c r="K134" i="10"/>
  <c r="X140" i="10"/>
  <c r="Y139" i="10"/>
  <c r="X145" i="10"/>
  <c r="Y145" i="10"/>
  <c r="K129" i="10"/>
  <c r="X122" i="10"/>
  <c r="Y122" i="10"/>
  <c r="K137" i="10"/>
  <c r="X132" i="10"/>
  <c r="K132" i="10"/>
  <c r="X131" i="10"/>
  <c r="Z131" i="10" s="1"/>
  <c r="AA131" i="10" s="1"/>
  <c r="X129" i="10"/>
  <c r="Y129" i="10"/>
  <c r="K125" i="10"/>
  <c r="X121" i="10"/>
  <c r="K121" i="10"/>
  <c r="X120" i="10"/>
  <c r="X137" i="10"/>
  <c r="Y137" i="10"/>
  <c r="X128" i="10"/>
  <c r="K128" i="10"/>
  <c r="X127" i="10"/>
  <c r="X125" i="10"/>
  <c r="Z125" i="10" s="1"/>
  <c r="AA125" i="10" s="1"/>
  <c r="Y125" i="10"/>
  <c r="AC125" i="10" s="1"/>
  <c r="AD125" i="10" s="1"/>
  <c r="AE125" i="10" s="1"/>
  <c r="K145" i="10"/>
  <c r="X144" i="10"/>
  <c r="Y144" i="10"/>
  <c r="C17" i="21" l="1"/>
  <c r="D17" i="21" s="1"/>
  <c r="C16" i="21"/>
  <c r="D16" i="21" s="1"/>
  <c r="E17" i="21"/>
  <c r="C19" i="21"/>
  <c r="C22" i="21"/>
  <c r="C15" i="21"/>
  <c r="C23" i="21"/>
  <c r="C18" i="21"/>
  <c r="C14" i="21"/>
  <c r="C21" i="21"/>
  <c r="C20" i="21"/>
  <c r="E16" i="21"/>
  <c r="Z31" i="10"/>
  <c r="AA31" i="10" s="1"/>
  <c r="AB31" i="10" s="1"/>
  <c r="AF31" i="10" s="1"/>
  <c r="AC38" i="10"/>
  <c r="AD38" i="10" s="1"/>
  <c r="AE38" i="10" s="1"/>
  <c r="Z9" i="10"/>
  <c r="AA9" i="10" s="1"/>
  <c r="AB9" i="10" s="1"/>
  <c r="AC12" i="10"/>
  <c r="AD12" i="10" s="1"/>
  <c r="AE12" i="10" s="1"/>
  <c r="Z32" i="10"/>
  <c r="AA32" i="10" s="1"/>
  <c r="AB32" i="10" s="1"/>
  <c r="AB79" i="10"/>
  <c r="AF79" i="10" s="1"/>
  <c r="Z26" i="10"/>
  <c r="AA26" i="10" s="1"/>
  <c r="AB26" i="10" s="1"/>
  <c r="AC53" i="10"/>
  <c r="AD53" i="10" s="1"/>
  <c r="AE53" i="10" s="1"/>
  <c r="AC130" i="10"/>
  <c r="AD130" i="10" s="1"/>
  <c r="AE130" i="10" s="1"/>
  <c r="Z134" i="10"/>
  <c r="AA134" i="10" s="1"/>
  <c r="AB134" i="10" s="1"/>
  <c r="AC28" i="10"/>
  <c r="AD28" i="10" s="1"/>
  <c r="AE28" i="10" s="1"/>
  <c r="Z33" i="10"/>
  <c r="AA33" i="10" s="1"/>
  <c r="AB33" i="10" s="1"/>
  <c r="Z99" i="10"/>
  <c r="AA99" i="10" s="1"/>
  <c r="AB99" i="10" s="1"/>
  <c r="AC18" i="10"/>
  <c r="AD18" i="10" s="1"/>
  <c r="AE18" i="10" s="1"/>
  <c r="AC70" i="10"/>
  <c r="AD70" i="10" s="1"/>
  <c r="AE70" i="10" s="1"/>
  <c r="AC80" i="10"/>
  <c r="AD80" i="10" s="1"/>
  <c r="AE80" i="10" s="1"/>
  <c r="Z16" i="10"/>
  <c r="AA16" i="10" s="1"/>
  <c r="AB16" i="10" s="1"/>
  <c r="AF16" i="10" s="1"/>
  <c r="Z77" i="10"/>
  <c r="AA77" i="10" s="1"/>
  <c r="AB77" i="10" s="1"/>
  <c r="AC24" i="10"/>
  <c r="AD24" i="10" s="1"/>
  <c r="AE24" i="10" s="1"/>
  <c r="AB89" i="10"/>
  <c r="AC71" i="10"/>
  <c r="AD71" i="10" s="1"/>
  <c r="AE71" i="10" s="1"/>
  <c r="AB110" i="10"/>
  <c r="Z42" i="10"/>
  <c r="AA42" i="10" s="1"/>
  <c r="AB42" i="10" s="1"/>
  <c r="Z114" i="10"/>
  <c r="AA114" i="10" s="1"/>
  <c r="AB114" i="10" s="1"/>
  <c r="Z57" i="10"/>
  <c r="AA57" i="10" s="1"/>
  <c r="AC88" i="10"/>
  <c r="AD88" i="10" s="1"/>
  <c r="AE88" i="10" s="1"/>
  <c r="Z30" i="10"/>
  <c r="AA30" i="10" s="1"/>
  <c r="AB30" i="10" s="1"/>
  <c r="AF30" i="10" s="1"/>
  <c r="AC96" i="10"/>
  <c r="AD96" i="10" s="1"/>
  <c r="AE96" i="10" s="1"/>
  <c r="AC89" i="10"/>
  <c r="AD89" i="10" s="1"/>
  <c r="AE89" i="10" s="1"/>
  <c r="AB70" i="10"/>
  <c r="AC112" i="10"/>
  <c r="AD112" i="10" s="1"/>
  <c r="AE112" i="10" s="1"/>
  <c r="AC21" i="10"/>
  <c r="AD21" i="10" s="1"/>
  <c r="AE21" i="10" s="1"/>
  <c r="Z62" i="10"/>
  <c r="AA62" i="10" s="1"/>
  <c r="AB62" i="10" s="1"/>
  <c r="AF62" i="10" s="1"/>
  <c r="AC50" i="10"/>
  <c r="AD50" i="10" s="1"/>
  <c r="AE50" i="10" s="1"/>
  <c r="AC94" i="10"/>
  <c r="AD94" i="10" s="1"/>
  <c r="AE94" i="10" s="1"/>
  <c r="Z116" i="10"/>
  <c r="AA116" i="10" s="1"/>
  <c r="AB116" i="10" s="1"/>
  <c r="Z138" i="10"/>
  <c r="AA138" i="10" s="1"/>
  <c r="AB138" i="10" s="1"/>
  <c r="AC34" i="10"/>
  <c r="AD34" i="10" s="1"/>
  <c r="AE34" i="10" s="1"/>
  <c r="Z22" i="10"/>
  <c r="AA22" i="10" s="1"/>
  <c r="AB22" i="10" s="1"/>
  <c r="AF22" i="10" s="1"/>
  <c r="AB100" i="10"/>
  <c r="AB94" i="10"/>
  <c r="AB103" i="10"/>
  <c r="AB18" i="10"/>
  <c r="AC107" i="10"/>
  <c r="AD107" i="10" s="1"/>
  <c r="AE107" i="10" s="1"/>
  <c r="AB93" i="10"/>
  <c r="AB37" i="10"/>
  <c r="Z44" i="10"/>
  <c r="AA44" i="10" s="1"/>
  <c r="AB44" i="10" s="1"/>
  <c r="AF44" i="10" s="1"/>
  <c r="Z54" i="10"/>
  <c r="AA54" i="10" s="1"/>
  <c r="AB54" i="10" s="1"/>
  <c r="AC75" i="10"/>
  <c r="AD75" i="10" s="1"/>
  <c r="AE75" i="10" s="1"/>
  <c r="Z118" i="10"/>
  <c r="AA118" i="10" s="1"/>
  <c r="AB118" i="10" s="1"/>
  <c r="AF118" i="10" s="1"/>
  <c r="AB113" i="10"/>
  <c r="AB88" i="10"/>
  <c r="AB85" i="10"/>
  <c r="AB59" i="10"/>
  <c r="AB28" i="10"/>
  <c r="AB57" i="10"/>
  <c r="AB21" i="10"/>
  <c r="AB24" i="10"/>
  <c r="AB91" i="10"/>
  <c r="AB48" i="10"/>
  <c r="AB34" i="10"/>
  <c r="AB46" i="10"/>
  <c r="AB47" i="10"/>
  <c r="AF47" i="10" s="1"/>
  <c r="AB50" i="10"/>
  <c r="AB39" i="10"/>
  <c r="AB55" i="10"/>
  <c r="AB75" i="10"/>
  <c r="AB56" i="10"/>
  <c r="AB80" i="10"/>
  <c r="AB12" i="10"/>
  <c r="AB38" i="10"/>
  <c r="AF38" i="10" s="1"/>
  <c r="AB53" i="10"/>
  <c r="AB71" i="10"/>
  <c r="AB96" i="10"/>
  <c r="AB84" i="10"/>
  <c r="AB112" i="10"/>
  <c r="AB52" i="10"/>
  <c r="AB106" i="10"/>
  <c r="AB83" i="10"/>
  <c r="AF83" i="10" s="1"/>
  <c r="AB142" i="10"/>
  <c r="AF142" i="10" s="1"/>
  <c r="AB111" i="10"/>
  <c r="AB107" i="10"/>
  <c r="AF104" i="10"/>
  <c r="AB136" i="10"/>
  <c r="Z20" i="10"/>
  <c r="AA20" i="10" s="1"/>
  <c r="AB20" i="10" s="1"/>
  <c r="AF20" i="10" s="1"/>
  <c r="AC84" i="10"/>
  <c r="AD84" i="10" s="1"/>
  <c r="AE84" i="10" s="1"/>
  <c r="Z143" i="10"/>
  <c r="AA143" i="10" s="1"/>
  <c r="AB143" i="10" s="1"/>
  <c r="AF143" i="10" s="1"/>
  <c r="AC11" i="10"/>
  <c r="AD11" i="10" s="1"/>
  <c r="AE11" i="10" s="1"/>
  <c r="Z11" i="10"/>
  <c r="AA11" i="10" s="1"/>
  <c r="AB11" i="10" s="1"/>
  <c r="Z36" i="10"/>
  <c r="AA36" i="10" s="1"/>
  <c r="AB36" i="10" s="1"/>
  <c r="AC36" i="10"/>
  <c r="AD36" i="10" s="1"/>
  <c r="AE36" i="10" s="1"/>
  <c r="Z10" i="10"/>
  <c r="AA10" i="10" s="1"/>
  <c r="AB10" i="10" s="1"/>
  <c r="AC10" i="10"/>
  <c r="AD10" i="10" s="1"/>
  <c r="AE10" i="10" s="1"/>
  <c r="Z141" i="10"/>
  <c r="AA141" i="10" s="1"/>
  <c r="AB141" i="10" s="1"/>
  <c r="AC141" i="10"/>
  <c r="AD141" i="10" s="1"/>
  <c r="AE141" i="10" s="1"/>
  <c r="Z14" i="10"/>
  <c r="AA14" i="10" s="1"/>
  <c r="AB14" i="10" s="1"/>
  <c r="Z29" i="10"/>
  <c r="AA29" i="10" s="1"/>
  <c r="AB29" i="10" s="1"/>
  <c r="AC29" i="10"/>
  <c r="AD29" i="10" s="1"/>
  <c r="AE29" i="10" s="1"/>
  <c r="AB126" i="10"/>
  <c r="AF126" i="10" s="1"/>
  <c r="AC108" i="10"/>
  <c r="AD108" i="10" s="1"/>
  <c r="AE108" i="10" s="1"/>
  <c r="Z108" i="10"/>
  <c r="AA108" i="10" s="1"/>
  <c r="AB108" i="10" s="1"/>
  <c r="Z81" i="10"/>
  <c r="AA81" i="10" s="1"/>
  <c r="AB81" i="10" s="1"/>
  <c r="AC81" i="10"/>
  <c r="AD81" i="10" s="1"/>
  <c r="AE81" i="10" s="1"/>
  <c r="AC27" i="10"/>
  <c r="AD27" i="10" s="1"/>
  <c r="AE27" i="10" s="1"/>
  <c r="Z27" i="10"/>
  <c r="AA27" i="10" s="1"/>
  <c r="AB27" i="10" s="1"/>
  <c r="Z127" i="10"/>
  <c r="AA127" i="10" s="1"/>
  <c r="AB127" i="10" s="1"/>
  <c r="AC127" i="10"/>
  <c r="AD127" i="10" s="1"/>
  <c r="AE127" i="10" s="1"/>
  <c r="AB124" i="10"/>
  <c r="AF124" i="10" s="1"/>
  <c r="Z63" i="10"/>
  <c r="AA63" i="10" s="1"/>
  <c r="AB63" i="10" s="1"/>
  <c r="AC63" i="10"/>
  <c r="AD63" i="10" s="1"/>
  <c r="AE63" i="10" s="1"/>
  <c r="AC19" i="10"/>
  <c r="AD19" i="10" s="1"/>
  <c r="AE19" i="10" s="1"/>
  <c r="Z19" i="10"/>
  <c r="AA19" i="10" s="1"/>
  <c r="AB19" i="10" s="1"/>
  <c r="Z25" i="10"/>
  <c r="AA25" i="10" s="1"/>
  <c r="AB25" i="10" s="1"/>
  <c r="AC25" i="10"/>
  <c r="AD25" i="10" s="1"/>
  <c r="AE25" i="10" s="1"/>
  <c r="AC137" i="10"/>
  <c r="AD137" i="10" s="1"/>
  <c r="AE137" i="10" s="1"/>
  <c r="Z137" i="10"/>
  <c r="AA137" i="10" s="1"/>
  <c r="AB137" i="10" s="1"/>
  <c r="AB125" i="10"/>
  <c r="AF125" i="10" s="1"/>
  <c r="AC145" i="10"/>
  <c r="AD145" i="10" s="1"/>
  <c r="AE145" i="10" s="1"/>
  <c r="Z145" i="10"/>
  <c r="AA145" i="10" s="1"/>
  <c r="AB145" i="10" s="1"/>
  <c r="AB130" i="10"/>
  <c r="AC115" i="10"/>
  <c r="AD115" i="10" s="1"/>
  <c r="AE115" i="10" s="1"/>
  <c r="Z115" i="10"/>
  <c r="AA115" i="10" s="1"/>
  <c r="AB115" i="10" s="1"/>
  <c r="AC92" i="10"/>
  <c r="AD92" i="10" s="1"/>
  <c r="AE92" i="10" s="1"/>
  <c r="Z92" i="10"/>
  <c r="AA92" i="10" s="1"/>
  <c r="AB92" i="10" s="1"/>
  <c r="AC73" i="10"/>
  <c r="AD73" i="10" s="1"/>
  <c r="AE73" i="10" s="1"/>
  <c r="Z73" i="10"/>
  <c r="AA73" i="10" s="1"/>
  <c r="AB73" i="10" s="1"/>
  <c r="AC68" i="10"/>
  <c r="AD68" i="10" s="1"/>
  <c r="AE68" i="10" s="1"/>
  <c r="Z68" i="10"/>
  <c r="AA68" i="10" s="1"/>
  <c r="AB68" i="10" s="1"/>
  <c r="Z61" i="10"/>
  <c r="AA61" i="10" s="1"/>
  <c r="AB61" i="10" s="1"/>
  <c r="AC61" i="10"/>
  <c r="AD61" i="10" s="1"/>
  <c r="AE61" i="10" s="1"/>
  <c r="Z58" i="10"/>
  <c r="AA58" i="10" s="1"/>
  <c r="AB58" i="10" s="1"/>
  <c r="AC58" i="10"/>
  <c r="AD58" i="10" s="1"/>
  <c r="AE58" i="10" s="1"/>
  <c r="Z40" i="10"/>
  <c r="AA40" i="10" s="1"/>
  <c r="AB40" i="10" s="1"/>
  <c r="AC40" i="10"/>
  <c r="AD40" i="10" s="1"/>
  <c r="AE40" i="10" s="1"/>
  <c r="AC101" i="10"/>
  <c r="AD101" i="10" s="1"/>
  <c r="AE101" i="10" s="1"/>
  <c r="Z101" i="10"/>
  <c r="AA101" i="10" s="1"/>
  <c r="AB101" i="10" s="1"/>
  <c r="Z76" i="10"/>
  <c r="AA76" i="10" s="1"/>
  <c r="AB76" i="10" s="1"/>
  <c r="AC76" i="10"/>
  <c r="AD76" i="10" s="1"/>
  <c r="AE76" i="10" s="1"/>
  <c r="AC15" i="10"/>
  <c r="AD15" i="10" s="1"/>
  <c r="AE15" i="10" s="1"/>
  <c r="Z15" i="10"/>
  <c r="AA15" i="10" s="1"/>
  <c r="AB15" i="10" s="1"/>
  <c r="Z13" i="10"/>
  <c r="AA13" i="10" s="1"/>
  <c r="AB13" i="10" s="1"/>
  <c r="AC13" i="10"/>
  <c r="AD13" i="10" s="1"/>
  <c r="AE13" i="10" s="1"/>
  <c r="AC129" i="10"/>
  <c r="AD129" i="10" s="1"/>
  <c r="AE129" i="10" s="1"/>
  <c r="Z129" i="10"/>
  <c r="AA129" i="10" s="1"/>
  <c r="AB129" i="10" s="1"/>
  <c r="AC82" i="10"/>
  <c r="AD82" i="10" s="1"/>
  <c r="AE82" i="10" s="1"/>
  <c r="Z82" i="10"/>
  <c r="AA82" i="10" s="1"/>
  <c r="AB82" i="10" s="1"/>
  <c r="AC74" i="10"/>
  <c r="AD74" i="10" s="1"/>
  <c r="AE74" i="10" s="1"/>
  <c r="Z74" i="10"/>
  <c r="AA74" i="10" s="1"/>
  <c r="AB74" i="10" s="1"/>
  <c r="Z90" i="10"/>
  <c r="AA90" i="10" s="1"/>
  <c r="AB90" i="10" s="1"/>
  <c r="AC90" i="10"/>
  <c r="AD90" i="10" s="1"/>
  <c r="AE90" i="10" s="1"/>
  <c r="AC105" i="10"/>
  <c r="AD105" i="10" s="1"/>
  <c r="AE105" i="10" s="1"/>
  <c r="Z105" i="10"/>
  <c r="AA105" i="10" s="1"/>
  <c r="AB105" i="10" s="1"/>
  <c r="Z72" i="10"/>
  <c r="AA72" i="10" s="1"/>
  <c r="AB72" i="10" s="1"/>
  <c r="AC72" i="10"/>
  <c r="AD72" i="10" s="1"/>
  <c r="AE72" i="10" s="1"/>
  <c r="AC64" i="10"/>
  <c r="AD64" i="10" s="1"/>
  <c r="AE64" i="10" s="1"/>
  <c r="Z64" i="10"/>
  <c r="AA64" i="10" s="1"/>
  <c r="AB64" i="10" s="1"/>
  <c r="Z43" i="10"/>
  <c r="AA43" i="10" s="1"/>
  <c r="AB43" i="10" s="1"/>
  <c r="AC43" i="10"/>
  <c r="AD43" i="10" s="1"/>
  <c r="AE43" i="10" s="1"/>
  <c r="AC41" i="10"/>
  <c r="AD41" i="10" s="1"/>
  <c r="AE41" i="10" s="1"/>
  <c r="Z41" i="10"/>
  <c r="AA41" i="10" s="1"/>
  <c r="AB41" i="10" s="1"/>
  <c r="AC144" i="10"/>
  <c r="AD144" i="10" s="1"/>
  <c r="AE144" i="10" s="1"/>
  <c r="Z144" i="10"/>
  <c r="AA144" i="10" s="1"/>
  <c r="AB144" i="10" s="1"/>
  <c r="AC121" i="10"/>
  <c r="AD121" i="10" s="1"/>
  <c r="AE121" i="10" s="1"/>
  <c r="Z121" i="10"/>
  <c r="AA121" i="10" s="1"/>
  <c r="AB121" i="10" s="1"/>
  <c r="AC140" i="10"/>
  <c r="AD140" i="10" s="1"/>
  <c r="AE140" i="10" s="1"/>
  <c r="Z140" i="10"/>
  <c r="AA140" i="10" s="1"/>
  <c r="AB140" i="10" s="1"/>
  <c r="AC97" i="10"/>
  <c r="AD97" i="10" s="1"/>
  <c r="AE97" i="10" s="1"/>
  <c r="Z97" i="10"/>
  <c r="AA97" i="10" s="1"/>
  <c r="AB97" i="10" s="1"/>
  <c r="AC78" i="10"/>
  <c r="AD78" i="10" s="1"/>
  <c r="AE78" i="10" s="1"/>
  <c r="Z78" i="10"/>
  <c r="AA78" i="10" s="1"/>
  <c r="AB78" i="10" s="1"/>
  <c r="AC60" i="10"/>
  <c r="AD60" i="10" s="1"/>
  <c r="AE60" i="10" s="1"/>
  <c r="Z60" i="10"/>
  <c r="AA60" i="10" s="1"/>
  <c r="AB60" i="10" s="1"/>
  <c r="Z135" i="10"/>
  <c r="AA135" i="10" s="1"/>
  <c r="AB135" i="10" s="1"/>
  <c r="AC135" i="10"/>
  <c r="AD135" i="10" s="1"/>
  <c r="AE135" i="10" s="1"/>
  <c r="AC98" i="10"/>
  <c r="AD98" i="10" s="1"/>
  <c r="AE98" i="10" s="1"/>
  <c r="Z98" i="10"/>
  <c r="AA98" i="10" s="1"/>
  <c r="AB98" i="10" s="1"/>
  <c r="AC49" i="10"/>
  <c r="AD49" i="10" s="1"/>
  <c r="AE49" i="10" s="1"/>
  <c r="Z49" i="10"/>
  <c r="AA49" i="10" s="1"/>
  <c r="AB49" i="10" s="1"/>
  <c r="Z17" i="10"/>
  <c r="AA17" i="10" s="1"/>
  <c r="AB17" i="10" s="1"/>
  <c r="AC17" i="10"/>
  <c r="AD17" i="10" s="1"/>
  <c r="AE17" i="10" s="1"/>
  <c r="Z35" i="10"/>
  <c r="AA35" i="10" s="1"/>
  <c r="AB35" i="10" s="1"/>
  <c r="AC35" i="10"/>
  <c r="AD35" i="10" s="1"/>
  <c r="AE35" i="10" s="1"/>
  <c r="AC128" i="10"/>
  <c r="AD128" i="10" s="1"/>
  <c r="AE128" i="10" s="1"/>
  <c r="Z128" i="10"/>
  <c r="AA128" i="10" s="1"/>
  <c r="AB128" i="10" s="1"/>
  <c r="Z120" i="10"/>
  <c r="AA120" i="10" s="1"/>
  <c r="AB120" i="10" s="1"/>
  <c r="AC120" i="10"/>
  <c r="AD120" i="10" s="1"/>
  <c r="AE120" i="10" s="1"/>
  <c r="AC132" i="10"/>
  <c r="AD132" i="10" s="1"/>
  <c r="AE132" i="10" s="1"/>
  <c r="Z132" i="10"/>
  <c r="AA132" i="10" s="1"/>
  <c r="AB132" i="10" s="1"/>
  <c r="AC122" i="10"/>
  <c r="AD122" i="10" s="1"/>
  <c r="AE122" i="10" s="1"/>
  <c r="Z122" i="10"/>
  <c r="AA122" i="10" s="1"/>
  <c r="AB122" i="10" s="1"/>
  <c r="AC117" i="10"/>
  <c r="AD117" i="10" s="1"/>
  <c r="AE117" i="10" s="1"/>
  <c r="Z117" i="10"/>
  <c r="AA117" i="10" s="1"/>
  <c r="AB117" i="10" s="1"/>
  <c r="AB119" i="10"/>
  <c r="AF119" i="10" s="1"/>
  <c r="AB131" i="10"/>
  <c r="AF131" i="10" s="1"/>
  <c r="Z139" i="10"/>
  <c r="AA139" i="10" s="1"/>
  <c r="AB139" i="10" s="1"/>
  <c r="AC139" i="10"/>
  <c r="AD139" i="10" s="1"/>
  <c r="AE139" i="10" s="1"/>
  <c r="AC133" i="10"/>
  <c r="AD133" i="10" s="1"/>
  <c r="AE133" i="10" s="1"/>
  <c r="Z133" i="10"/>
  <c r="AA133" i="10" s="1"/>
  <c r="AB133" i="10" s="1"/>
  <c r="AC109" i="10"/>
  <c r="AD109" i="10" s="1"/>
  <c r="AE109" i="10" s="1"/>
  <c r="Z109" i="10"/>
  <c r="AA109" i="10" s="1"/>
  <c r="AB109" i="10" s="1"/>
  <c r="AC86" i="10"/>
  <c r="AD86" i="10" s="1"/>
  <c r="AE86" i="10" s="1"/>
  <c r="Z86" i="10"/>
  <c r="AA86" i="10" s="1"/>
  <c r="AB86" i="10" s="1"/>
  <c r="AC102" i="10"/>
  <c r="AD102" i="10" s="1"/>
  <c r="AE102" i="10" s="1"/>
  <c r="Z102" i="10"/>
  <c r="AA102" i="10" s="1"/>
  <c r="AB102" i="10" s="1"/>
  <c r="AC67" i="10"/>
  <c r="AD67" i="10" s="1"/>
  <c r="AE67" i="10" s="1"/>
  <c r="Z67" i="10"/>
  <c r="AA67" i="10" s="1"/>
  <c r="AB67" i="10" s="1"/>
  <c r="AC87" i="10"/>
  <c r="AD87" i="10" s="1"/>
  <c r="AE87" i="10" s="1"/>
  <c r="Z87" i="10"/>
  <c r="AA87" i="10" s="1"/>
  <c r="AB87" i="10" s="1"/>
  <c r="AC123" i="10"/>
  <c r="AD123" i="10" s="1"/>
  <c r="AE123" i="10" s="1"/>
  <c r="Z123" i="10"/>
  <c r="AA123" i="10" s="1"/>
  <c r="AB123" i="10" s="1"/>
  <c r="Z95" i="10"/>
  <c r="AA95" i="10" s="1"/>
  <c r="AB95" i="10" s="1"/>
  <c r="AC95" i="10"/>
  <c r="AD95" i="10" s="1"/>
  <c r="AE95" i="10" s="1"/>
  <c r="Z69" i="10"/>
  <c r="AA69" i="10" s="1"/>
  <c r="AB69" i="10" s="1"/>
  <c r="AC69" i="10"/>
  <c r="AD69" i="10" s="1"/>
  <c r="AE69" i="10" s="1"/>
  <c r="Z65" i="10"/>
  <c r="AA65" i="10" s="1"/>
  <c r="AB65" i="10" s="1"/>
  <c r="AC65" i="10"/>
  <c r="AD65" i="10" s="1"/>
  <c r="AE65" i="10" s="1"/>
  <c r="Z66" i="10"/>
  <c r="AA66" i="10" s="1"/>
  <c r="AB66" i="10" s="1"/>
  <c r="AC66" i="10"/>
  <c r="AD66" i="10" s="1"/>
  <c r="AE66" i="10" s="1"/>
  <c r="AC23" i="10"/>
  <c r="AD23" i="10" s="1"/>
  <c r="AE23" i="10" s="1"/>
  <c r="Z23" i="10"/>
  <c r="AA23" i="10" s="1"/>
  <c r="AB23" i="10" s="1"/>
  <c r="AC45" i="10"/>
  <c r="AD45" i="10" s="1"/>
  <c r="AE45" i="10" s="1"/>
  <c r="Z45" i="10"/>
  <c r="AA45" i="10" s="1"/>
  <c r="AB45" i="10" s="1"/>
  <c r="Z51" i="10"/>
  <c r="AA51" i="10" s="1"/>
  <c r="AB51" i="10" s="1"/>
  <c r="AC51" i="10"/>
  <c r="AD51" i="10" s="1"/>
  <c r="AE51" i="10" s="1"/>
  <c r="E18" i="21" l="1"/>
  <c r="D18" i="21"/>
  <c r="D20" i="21"/>
  <c r="E20" i="21"/>
  <c r="D23" i="21"/>
  <c r="E23" i="21"/>
  <c r="E14" i="21"/>
  <c r="D14" i="21"/>
  <c r="D22" i="21"/>
  <c r="E22" i="21"/>
  <c r="D19" i="21"/>
  <c r="E19" i="21"/>
  <c r="E21" i="21"/>
  <c r="D21" i="21"/>
  <c r="D15" i="21"/>
  <c r="E15" i="21"/>
  <c r="AF18" i="10"/>
  <c r="AF130" i="10"/>
  <c r="AF89" i="10"/>
  <c r="AF88" i="10"/>
  <c r="AF110" i="10"/>
  <c r="AF24" i="10"/>
  <c r="AF70" i="10"/>
  <c r="AF94" i="10"/>
  <c r="AF136" i="10"/>
  <c r="AF111" i="10"/>
  <c r="AF52" i="10"/>
  <c r="AF96" i="10"/>
  <c r="AF12" i="10"/>
  <c r="AF39" i="10"/>
  <c r="AF46" i="10"/>
  <c r="AF48" i="10"/>
  <c r="AF57" i="10"/>
  <c r="AF114" i="10"/>
  <c r="AF32" i="10"/>
  <c r="AF93" i="10"/>
  <c r="AF9" i="10"/>
  <c r="AF116" i="10"/>
  <c r="AF14" i="10"/>
  <c r="AF33" i="10"/>
  <c r="AF71" i="10"/>
  <c r="AF26" i="10"/>
  <c r="AF91" i="10"/>
  <c r="AF28" i="10"/>
  <c r="AF85" i="10"/>
  <c r="AF77" i="10"/>
  <c r="AF54" i="10"/>
  <c r="AF103" i="10"/>
  <c r="AF134" i="10"/>
  <c r="AF112" i="10"/>
  <c r="AF53" i="10"/>
  <c r="AF80" i="10"/>
  <c r="AF59" i="10"/>
  <c r="AF99" i="10"/>
  <c r="AF106" i="10"/>
  <c r="AF56" i="10"/>
  <c r="AF55" i="10"/>
  <c r="AF21" i="10"/>
  <c r="AF42" i="10"/>
  <c r="AF113" i="10"/>
  <c r="AF37" i="10"/>
  <c r="AF100" i="10"/>
  <c r="AF138" i="10"/>
  <c r="AF50" i="10"/>
  <c r="AF34" i="10"/>
  <c r="AF107" i="10"/>
  <c r="AF75" i="10"/>
  <c r="AF84" i="10"/>
  <c r="AF65" i="10"/>
  <c r="AF76" i="10"/>
  <c r="AF40" i="10"/>
  <c r="AF61" i="10"/>
  <c r="AF17" i="10"/>
  <c r="AF64" i="10"/>
  <c r="AF105" i="10"/>
  <c r="AF74" i="10"/>
  <c r="AF29" i="10"/>
  <c r="AF10" i="10"/>
  <c r="AF141" i="10"/>
  <c r="AF11" i="10"/>
  <c r="AF82" i="10"/>
  <c r="AF123" i="10"/>
  <c r="AF67" i="10"/>
  <c r="AF36" i="10"/>
  <c r="AF66" i="10"/>
  <c r="AF87" i="10"/>
  <c r="AF49" i="10"/>
  <c r="AF13" i="10"/>
  <c r="AF58" i="10"/>
  <c r="AF81" i="10"/>
  <c r="AF25" i="10"/>
  <c r="B9" i="19"/>
  <c r="C9" i="21" s="1"/>
  <c r="AF27" i="10"/>
  <c r="B12" i="19"/>
  <c r="C10" i="21" s="1"/>
  <c r="AF127" i="10"/>
  <c r="AF51" i="10"/>
  <c r="AF45" i="10"/>
  <c r="AF69" i="10"/>
  <c r="AF102" i="10"/>
  <c r="AF109" i="10"/>
  <c r="AF117" i="10"/>
  <c r="AF132" i="10"/>
  <c r="AF128" i="10"/>
  <c r="AF78" i="10"/>
  <c r="AF43" i="10"/>
  <c r="AF72" i="10"/>
  <c r="AF90" i="10"/>
  <c r="AF129" i="10"/>
  <c r="AF73" i="10"/>
  <c r="AF115" i="10"/>
  <c r="AF63" i="10"/>
  <c r="B6" i="19"/>
  <c r="C8" i="21" s="1"/>
  <c r="AF139" i="10"/>
  <c r="B26" i="19"/>
  <c r="AF120" i="10"/>
  <c r="AF121" i="10"/>
  <c r="B15" i="19"/>
  <c r="C11" i="21" s="1"/>
  <c r="AF145" i="10"/>
  <c r="AF135" i="10"/>
  <c r="AF144" i="10"/>
  <c r="AF23" i="10"/>
  <c r="AF95" i="10"/>
  <c r="AF86" i="10"/>
  <c r="AF133" i="10"/>
  <c r="AF122" i="10"/>
  <c r="AF35" i="10"/>
  <c r="AF98" i="10"/>
  <c r="AF60" i="10"/>
  <c r="AF97" i="10"/>
  <c r="AF140" i="10"/>
  <c r="AF41" i="10"/>
  <c r="B3" i="19"/>
  <c r="C7" i="21" s="1"/>
  <c r="AF15" i="10"/>
  <c r="AF101" i="10"/>
  <c r="AF68" i="10"/>
  <c r="AF92" i="10"/>
  <c r="AF137" i="10"/>
  <c r="AF19" i="10"/>
  <c r="AF108" i="10"/>
  <c r="B23" i="19" l="1"/>
  <c r="B32" i="19"/>
  <c r="B20" i="19"/>
  <c r="B29" i="19"/>
</calcChain>
</file>

<file path=xl/sharedStrings.xml><?xml version="1.0" encoding="utf-8"?>
<sst xmlns="http://schemas.openxmlformats.org/spreadsheetml/2006/main" count="2407" uniqueCount="414">
  <si>
    <t xml:space="preserve">University </t>
  </si>
  <si>
    <t>Non-academic</t>
  </si>
  <si>
    <t>England</t>
  </si>
  <si>
    <t>Staff (2019/20)</t>
  </si>
  <si>
    <t>Academic (excluding atypical)</t>
  </si>
  <si>
    <t>Total (excluding atypical)</t>
  </si>
  <si>
    <t>The University of Aberdeen</t>
  </si>
  <si>
    <t>Abertay University</t>
  </si>
  <si>
    <t>Aberystwyth University</t>
  </si>
  <si>
    <t>Anglia Ruskin University</t>
  </si>
  <si>
    <t>Aston University</t>
  </si>
  <si>
    <t>Bangor University</t>
  </si>
  <si>
    <t>Bath Spa University</t>
  </si>
  <si>
    <t>The University of Bath</t>
  </si>
  <si>
    <t>University of Bedfordshire</t>
  </si>
  <si>
    <t>Queen's University Belfast</t>
  </si>
  <si>
    <t>Birkbeck College</t>
  </si>
  <si>
    <t>University College Birmingham</t>
  </si>
  <si>
    <t>Bishop Grosseteste University</t>
  </si>
  <si>
    <t>The Arts University Bournemouth</t>
  </si>
  <si>
    <t>Bournemouth University</t>
  </si>
  <si>
    <t>The University of Bradford</t>
  </si>
  <si>
    <t>The University of Brighton</t>
  </si>
  <si>
    <t>The University of Bristol</t>
  </si>
  <si>
    <t>Brunel University London</t>
  </si>
  <si>
    <t>The University of Cambridge</t>
  </si>
  <si>
    <t>The Institute of Cancer Research</t>
  </si>
  <si>
    <t>Canterbury Christ Church University</t>
  </si>
  <si>
    <t>Cardiff University</t>
  </si>
  <si>
    <t>Cardiff Metropolitan University</t>
  </si>
  <si>
    <t>The University of Central Lancashire</t>
  </si>
  <si>
    <t>University of Chester</t>
  </si>
  <si>
    <t>City, University of London</t>
  </si>
  <si>
    <t>Coventry University</t>
  </si>
  <si>
    <t>University of Cumbria</t>
  </si>
  <si>
    <t>De Montfort University</t>
  </si>
  <si>
    <t>University of Derby</t>
  </si>
  <si>
    <t>The University of Dundee</t>
  </si>
  <si>
    <t>University of Durham</t>
  </si>
  <si>
    <t>The University of East Anglia</t>
  </si>
  <si>
    <t>The University of East London</t>
  </si>
  <si>
    <t>Edge Hill University</t>
  </si>
  <si>
    <t>Edinburgh Napier University</t>
  </si>
  <si>
    <t>The University of Edinburgh</t>
  </si>
  <si>
    <t>The University of Essex</t>
  </si>
  <si>
    <t>The University of Exeter</t>
  </si>
  <si>
    <t>Glasgow Caledonian University</t>
  </si>
  <si>
    <t>Glasgow School of Art</t>
  </si>
  <si>
    <t>The University of Glasgow</t>
  </si>
  <si>
    <t>Glyndŵr University</t>
  </si>
  <si>
    <t>Goldsmiths College</t>
  </si>
  <si>
    <t>The University of Greenwich</t>
  </si>
  <si>
    <t>Guildhall School of Music and Drama</t>
  </si>
  <si>
    <t>Hartpury University</t>
  </si>
  <si>
    <t>Heriot-Watt University</t>
  </si>
  <si>
    <t>University of Hertfordshire</t>
  </si>
  <si>
    <t>The University of Hull</t>
  </si>
  <si>
    <t>Imperial College of Science, Technology and Medicine</t>
  </si>
  <si>
    <t>Keele University</t>
  </si>
  <si>
    <t>The University of Kent</t>
  </si>
  <si>
    <t>King's College London</t>
  </si>
  <si>
    <t>Kingston University</t>
  </si>
  <si>
    <t>LAMDA Limited</t>
  </si>
  <si>
    <t>The University of Lancaster</t>
  </si>
  <si>
    <t>Leeds Arts University</t>
  </si>
  <si>
    <t>Leeds Beckett University</t>
  </si>
  <si>
    <t>Leeds Conservatoire</t>
  </si>
  <si>
    <t>The University of Leeds</t>
  </si>
  <si>
    <t>Leeds Trinity University</t>
  </si>
  <si>
    <t>The University of Leicester</t>
  </si>
  <si>
    <t>The University of Lincoln</t>
  </si>
  <si>
    <t>Liverpool John Moores University</t>
  </si>
  <si>
    <t>The University of Liverpool</t>
  </si>
  <si>
    <t>Liverpool School of Tropical Medicine</t>
  </si>
  <si>
    <t>University of the Arts, London</t>
  </si>
  <si>
    <t>London Metropolitan University</t>
  </si>
  <si>
    <t>London School of Economics and Political Science</t>
  </si>
  <si>
    <t>London School of Hygiene and Tropical Medicine</t>
  </si>
  <si>
    <t>Loughborough University</t>
  </si>
  <si>
    <t>The Manchester Metropolitan University</t>
  </si>
  <si>
    <t>The University of Manchester</t>
  </si>
  <si>
    <t>Middlesex University</t>
  </si>
  <si>
    <t>Nelson College London Ltd</t>
  </si>
  <si>
    <t>Newcastle University</t>
  </si>
  <si>
    <t>Newman University</t>
  </si>
  <si>
    <t>The University of Northampton</t>
  </si>
  <si>
    <t>University of Northumbria at Newcastle</t>
  </si>
  <si>
    <t>Oxford Brookes University</t>
  </si>
  <si>
    <t>The University of Oxford</t>
  </si>
  <si>
    <t>University of Plymouth</t>
  </si>
  <si>
    <t>The University of Portsmouth</t>
  </si>
  <si>
    <t>Queen Margaret University, Edinburgh</t>
  </si>
  <si>
    <t>Queen Mary University of London</t>
  </si>
  <si>
    <t>Ravensbourne University London</t>
  </si>
  <si>
    <t>The University of Reading</t>
  </si>
  <si>
    <t>Robert Gordon University</t>
  </si>
  <si>
    <t>Roehampton University</t>
  </si>
  <si>
    <t>Royal College of Art</t>
  </si>
  <si>
    <t>Royal Conservatoire of Scotland</t>
  </si>
  <si>
    <t>The Royal Central School of Speech and Drama</t>
  </si>
  <si>
    <t>Royal Holloway and Bedford New College</t>
  </si>
  <si>
    <t>Royal Northern College of Music</t>
  </si>
  <si>
    <t>The Royal Veterinary College</t>
  </si>
  <si>
    <t>The University of St Andrews</t>
  </si>
  <si>
    <t>St George's, University of London</t>
  </si>
  <si>
    <t>St Mary's University College</t>
  </si>
  <si>
    <t>St Mary's University, Twickenham</t>
  </si>
  <si>
    <t>The University of Salford</t>
  </si>
  <si>
    <t>SOAS University of London</t>
  </si>
  <si>
    <t>SRUC</t>
  </si>
  <si>
    <t>Sheffield Hallam University</t>
  </si>
  <si>
    <t>The University of Sheffield</t>
  </si>
  <si>
    <t>Solent University</t>
  </si>
  <si>
    <t>The University of Southampton</t>
  </si>
  <si>
    <t>Staffordshire University</t>
  </si>
  <si>
    <t>The University of Stirling</t>
  </si>
  <si>
    <t>University of St Mark and St John</t>
  </si>
  <si>
    <t>The University of Strathclyde</t>
  </si>
  <si>
    <t>University of Suffolk</t>
  </si>
  <si>
    <t>The University of Sunderland</t>
  </si>
  <si>
    <t>The University of Surrey</t>
  </si>
  <si>
    <t>The University of Sussex</t>
  </si>
  <si>
    <t>Swansea University</t>
  </si>
  <si>
    <t>Teesside University</t>
  </si>
  <si>
    <t>University of Wales Trinity Saint David</t>
  </si>
  <si>
    <t>University of the Highlands and Islands</t>
  </si>
  <si>
    <t>University College London</t>
  </si>
  <si>
    <t>University of South Wales</t>
  </si>
  <si>
    <t>The University of Wales (central functions)</t>
  </si>
  <si>
    <t>The University of Warwick</t>
  </si>
  <si>
    <t>University of the West of England, Bristol</t>
  </si>
  <si>
    <t>The University of the West of Scotland</t>
  </si>
  <si>
    <t>The University of Westminster</t>
  </si>
  <si>
    <t>The University of Winchester</t>
  </si>
  <si>
    <t>The University of Wolverhampton</t>
  </si>
  <si>
    <t>University of Worcester</t>
  </si>
  <si>
    <t>York St John University</t>
  </si>
  <si>
    <t>2019/20</t>
  </si>
  <si>
    <t>First Year Students</t>
  </si>
  <si>
    <t>2018/19</t>
  </si>
  <si>
    <t>2017/18</t>
  </si>
  <si>
    <t>AA School of Architecture</t>
  </si>
  <si>
    <t>ACM Guildford Limited</t>
  </si>
  <si>
    <t>Academy of Live and Recorded Arts</t>
  </si>
  <si>
    <t>AECC University College</t>
  </si>
  <si>
    <t>Amity Global Education</t>
  </si>
  <si>
    <t>Apex College London</t>
  </si>
  <si>
    <t>Arden University</t>
  </si>
  <si>
    <t>Arts Educational Schools</t>
  </si>
  <si>
    <t>Hult International Business School Ltd</t>
  </si>
  <si>
    <t>BIMM Limited</t>
  </si>
  <si>
    <t>Birmingham City University</t>
  </si>
  <si>
    <t>The University of Birmingham</t>
  </si>
  <si>
    <t>Bristol Baptist College</t>
  </si>
  <si>
    <t>Bloomsbury Institute</t>
  </si>
  <si>
    <t>The University of Bolton</t>
  </si>
  <si>
    <t>BPP University</t>
  </si>
  <si>
    <t>The University College of Osteopathy</t>
  </si>
  <si>
    <t>Trinity College Bristol</t>
  </si>
  <si>
    <t>Buckinghamshire New University</t>
  </si>
  <si>
    <t>The University of Buckingham</t>
  </si>
  <si>
    <t>Cambridge Arts and Sciences Limited</t>
  </si>
  <si>
    <t>The Cambridge Theological Federation</t>
  </si>
  <si>
    <t>Central Film School London</t>
  </si>
  <si>
    <t>The University of Chichester</t>
  </si>
  <si>
    <t>Chicken Shed Theatre Company</t>
  </si>
  <si>
    <t>The College of Integrated Chinese Medicine</t>
  </si>
  <si>
    <t>Christie's Education Limited</t>
  </si>
  <si>
    <t>Christ the Redeemer College</t>
  </si>
  <si>
    <t>The City College</t>
  </si>
  <si>
    <t>Cliff College</t>
  </si>
  <si>
    <t>Conservatoire for Dance and Drama</t>
  </si>
  <si>
    <t>Courtauld Institute of Art</t>
  </si>
  <si>
    <t>Court Theatre Training Company Ltd</t>
  </si>
  <si>
    <t>Cranfield University</t>
  </si>
  <si>
    <t>University for the Creative Arts</t>
  </si>
  <si>
    <t>The Queen's Foundation for Ecumenical Theological Education</t>
  </si>
  <si>
    <t>Empire College London Limited</t>
  </si>
  <si>
    <t>University College of Estate Management</t>
  </si>
  <si>
    <t>ESCP Europe Business School</t>
  </si>
  <si>
    <t>Falmouth University</t>
  </si>
  <si>
    <t>Met Film School Limited</t>
  </si>
  <si>
    <t>The National Film and Television School</t>
  </si>
  <si>
    <t>ForMission Ltd</t>
  </si>
  <si>
    <t>Futureworks</t>
  </si>
  <si>
    <t>Global Banking School Limited</t>
  </si>
  <si>
    <t>University of Gloucestershire</t>
  </si>
  <si>
    <t>Gower College Swansea</t>
  </si>
  <si>
    <t>Harper Adams University</t>
  </si>
  <si>
    <t>The University of Huddersfield</t>
  </si>
  <si>
    <t>ICON College of Technology and Management</t>
  </si>
  <si>
    <t>Institute of Art - London Limited</t>
  </si>
  <si>
    <t>The Institute of Ismaili Studies</t>
  </si>
  <si>
    <t>Institute of Contemporary Music Performance</t>
  </si>
  <si>
    <t>The Islamic College</t>
  </si>
  <si>
    <t>Kaplan Open Learning</t>
  </si>
  <si>
    <t>KLC School of Design</t>
  </si>
  <si>
    <t>LCCM AU UK Limited</t>
  </si>
  <si>
    <t>Le Cordon Bleu Limited</t>
  </si>
  <si>
    <t>Liverpool Hope University</t>
  </si>
  <si>
    <t>The Liverpool Institute for Performing Arts</t>
  </si>
  <si>
    <t>Grŵp Llandrillo Menai</t>
  </si>
  <si>
    <t>London Bridge Business Academy</t>
  </si>
  <si>
    <t>London Business School</t>
  </si>
  <si>
    <t>University of London (Institutes and activities)</t>
  </si>
  <si>
    <t>City and Guilds of London Art School</t>
  </si>
  <si>
    <t>London School of Commerce &amp; IT Limited</t>
  </si>
  <si>
    <t>London Film School Limited</t>
  </si>
  <si>
    <t>The London College UCK</t>
  </si>
  <si>
    <t>London School of Academics Ltd</t>
  </si>
  <si>
    <t>London South Bank University</t>
  </si>
  <si>
    <t>London School of Management Education</t>
  </si>
  <si>
    <t>London School of Theology</t>
  </si>
  <si>
    <t>London Studio Centre</t>
  </si>
  <si>
    <t>The London School of Architecture</t>
  </si>
  <si>
    <t>The London Institute of Banking &amp; Finance</t>
  </si>
  <si>
    <t>The Film Education Training Trust Limited</t>
  </si>
  <si>
    <t>Luther King House Educational Trust</t>
  </si>
  <si>
    <t>Istituto Marangoni Limited</t>
  </si>
  <si>
    <t>The Markfield Institute of Higher Education</t>
  </si>
  <si>
    <t>Matrix College of Counselling and Psychotherapy Ltd</t>
  </si>
  <si>
    <t>Mattersey Hall</t>
  </si>
  <si>
    <t>St Mellitus College</t>
  </si>
  <si>
    <t>The Metanoia Institute</t>
  </si>
  <si>
    <t>The Minster Centre</t>
  </si>
  <si>
    <t>Mountview Academy of Theatre Arts</t>
  </si>
  <si>
    <t>Mont Rose College of Management and Sciences</t>
  </si>
  <si>
    <t>Moorlands College</t>
  </si>
  <si>
    <t>All Nations Christian College</t>
  </si>
  <si>
    <t>Nazarene Theological College</t>
  </si>
  <si>
    <t>Newbold College</t>
  </si>
  <si>
    <t>New College of the Humanities</t>
  </si>
  <si>
    <t>St Nicholas Montessori Training Limited</t>
  </si>
  <si>
    <t>Norland College</t>
  </si>
  <si>
    <t>Grŵp NPTC Group</t>
  </si>
  <si>
    <t>Northern College of Acupuncture</t>
  </si>
  <si>
    <t>Norwich University of the Arts</t>
  </si>
  <si>
    <t>University of Nottingham</t>
  </si>
  <si>
    <t>The Nottingham Trent University</t>
  </si>
  <si>
    <t>Oak Hill College</t>
  </si>
  <si>
    <t>The Open University</t>
  </si>
  <si>
    <t>ICOM</t>
  </si>
  <si>
    <t>Oxford Business College</t>
  </si>
  <si>
    <t>Pearson College</t>
  </si>
  <si>
    <t>Plymouth College of Art</t>
  </si>
  <si>
    <t>Point Blank Music School</t>
  </si>
  <si>
    <t>The Prince's Foundation</t>
  </si>
  <si>
    <t>University Centre Quayside Limited</t>
  </si>
  <si>
    <t>Royal Academy of Dramatic Art</t>
  </si>
  <si>
    <t>Royal Academy of Dance</t>
  </si>
  <si>
    <t>Richmond, The American International University in London</t>
  </si>
  <si>
    <t>Regent's University London</t>
  </si>
  <si>
    <t>Regents Theological College</t>
  </si>
  <si>
    <t>Regent College</t>
  </si>
  <si>
    <t>Rose Bruford College of Theatre and Performance</t>
  </si>
  <si>
    <t>Royal Academy of Music</t>
  </si>
  <si>
    <t>Royal Agricultural University</t>
  </si>
  <si>
    <t>Royal College of Music</t>
  </si>
  <si>
    <t>SAE Education Limited</t>
  </si>
  <si>
    <t>The Salvation Army</t>
  </si>
  <si>
    <t>The Sherwood Psychotherapy Training Institute Limited</t>
  </si>
  <si>
    <t>Spurgeon's College</t>
  </si>
  <si>
    <t>Study Group</t>
  </si>
  <si>
    <t>Stranmillis University College</t>
  </si>
  <si>
    <t>Trinity Laban Conservatoire of Music and Dance</t>
  </si>
  <si>
    <t>University Centre Peterborough</t>
  </si>
  <si>
    <t>Ulster University</t>
  </si>
  <si>
    <t>The University of Law</t>
  </si>
  <si>
    <t>Waverley Abbey College</t>
  </si>
  <si>
    <t>West Dean College</t>
  </si>
  <si>
    <t>The University of West London</t>
  </si>
  <si>
    <t>Writtle University College</t>
  </si>
  <si>
    <t>The University of York</t>
  </si>
  <si>
    <t xml:space="preserve">Total UK </t>
  </si>
  <si>
    <t>Total UK</t>
  </si>
  <si>
    <t>Access to Music Limited</t>
  </si>
  <si>
    <t>Brit College</t>
  </si>
  <si>
    <t>UK College of Business and Computing</t>
  </si>
  <si>
    <t>London College of Business Studies</t>
  </si>
  <si>
    <t>Fairfield School of Business Ltd</t>
  </si>
  <si>
    <t>GSM London</t>
  </si>
  <si>
    <t>London College of International Business Studies Ltd</t>
  </si>
  <si>
    <t>Kensington College of Business</t>
  </si>
  <si>
    <t>Kogan Academy of Dramatic Arts</t>
  </si>
  <si>
    <t>London Churchill College Ltd</t>
  </si>
  <si>
    <t>Millennium Performing Arts Ltd</t>
  </si>
  <si>
    <t>St Patrick's International College</t>
  </si>
  <si>
    <t>London School of Science and Technology Limited</t>
  </si>
  <si>
    <t>Slough Borough Council</t>
  </si>
  <si>
    <t>Tottenham Hotspur Foundation</t>
  </si>
  <si>
    <t>Waltham International College Limited</t>
  </si>
  <si>
    <t>West London College of Business and Management Sciences Limited</t>
  </si>
  <si>
    <t>University</t>
  </si>
  <si>
    <t>First year students</t>
  </si>
  <si>
    <t>2016/17</t>
  </si>
  <si>
    <t>2015/16</t>
  </si>
  <si>
    <t>2014/15</t>
  </si>
  <si>
    <t>ABI College Limited</t>
  </si>
  <si>
    <t>London College of Business Sciences</t>
  </si>
  <si>
    <t>The Academy of Contemporary Music</t>
  </si>
  <si>
    <t>East End Computing and Business College Limited</t>
  </si>
  <si>
    <t>Stratford College London Limited</t>
  </si>
  <si>
    <t>The Sherwood Institute</t>
  </si>
  <si>
    <t>Grafton College</t>
  </si>
  <si>
    <t>Heythrop College</t>
  </si>
  <si>
    <t>London College of Creative Media Limited</t>
  </si>
  <si>
    <t>EThames Graduate School Limited</t>
  </si>
  <si>
    <t>London School of Business and Finance (UK) Limited</t>
  </si>
  <si>
    <t>City of London College</t>
  </si>
  <si>
    <t>London Centre of Contemporary Music</t>
  </si>
  <si>
    <t>West London College</t>
  </si>
  <si>
    <t>Nova College of Accounting and Business Ltd</t>
  </si>
  <si>
    <t>Open College of the Arts</t>
  </si>
  <si>
    <t>Kaplan Holborn College</t>
  </si>
  <si>
    <t>Institute of Education</t>
  </si>
  <si>
    <t>Tech Music Schools</t>
  </si>
  <si>
    <t>Plymouth Marjon University</t>
  </si>
  <si>
    <t>UKPRN</t>
  </si>
  <si>
    <t>HE provider</t>
  </si>
  <si>
    <t>Scotland</t>
  </si>
  <si>
    <t>Wales</t>
  </si>
  <si>
    <t>Northern Ireland</t>
  </si>
  <si>
    <t>Other UK</t>
  </si>
  <si>
    <t xml:space="preserve">Total UK  </t>
  </si>
  <si>
    <t>Other European Union</t>
  </si>
  <si>
    <t>Non-European Union</t>
  </si>
  <si>
    <t>Total Non-UK</t>
  </si>
  <si>
    <t xml:space="preserve">Not known </t>
  </si>
  <si>
    <t>Total</t>
  </si>
  <si>
    <t>2011/12</t>
  </si>
  <si>
    <t>2012/13</t>
  </si>
  <si>
    <t>2013/14</t>
  </si>
  <si>
    <t>2020/21</t>
  </si>
  <si>
    <t>Staff CR</t>
  </si>
  <si>
    <t>Alumni CR</t>
  </si>
  <si>
    <t xml:space="preserve">Alumni Contact % </t>
  </si>
  <si>
    <t>"Contactable" High</t>
  </si>
  <si>
    <t>Current Cohort</t>
  </si>
  <si>
    <t>Estimated cohort</t>
  </si>
  <si>
    <t>Manchester</t>
  </si>
  <si>
    <t>Alumni ESTIMATE</t>
  </si>
  <si>
    <t>*Contactable* High</t>
  </si>
  <si>
    <t>Optimistic</t>
  </si>
  <si>
    <t>Pessimistic</t>
  </si>
  <si>
    <t>High</t>
  </si>
  <si>
    <t>Medium</t>
  </si>
  <si>
    <t>Low</t>
  </si>
  <si>
    <t xml:space="preserve">Total alumni (estimate) </t>
  </si>
  <si>
    <t>Assumptions and Calculation Rates</t>
  </si>
  <si>
    <t>RG</t>
  </si>
  <si>
    <t>Civic</t>
  </si>
  <si>
    <t>Data_Validation</t>
  </si>
  <si>
    <r>
      <t>1.</t>
    </r>
    <r>
      <rPr>
        <b/>
        <sz val="7"/>
        <color theme="1"/>
        <rFont val="Times New Roman"/>
        <family val="1"/>
      </rPr>
      <t xml:space="preserve">      </t>
    </r>
    <r>
      <rPr>
        <b/>
        <sz val="11"/>
        <color theme="1"/>
        <rFont val="Calibri"/>
        <family val="2"/>
        <scheme val="minor"/>
      </rPr>
      <t xml:space="preserve">Calculating ‘conversation rates’ from University of Manchester data. </t>
    </r>
  </si>
  <si>
    <t>Staff</t>
  </si>
  <si>
    <t>You told us that from a baseline of 52 in Year 0, the following numbers of staff had been placed each year as school governors</t>
  </si>
  <si>
    <t>We took calculated the conversation rate based on the average number of school governors placed each year (32.5) and the total number of non-academic and academic staff for the year 2019/20, as calculated by HESA (10210).</t>
  </si>
  <si>
    <t xml:space="preserve">Staff conversion rate = 10210 / 32.5 = 0.318% </t>
  </si>
  <si>
    <t>Alumni</t>
  </si>
  <si>
    <t xml:space="preserve">You told us that you had a total of 272135 current UK alumni, of which you have contact details for 266139. Since 2013, the following numbers of alumni had been placed each year as school governors.  </t>
  </si>
  <si>
    <t>We calculated the conversion rate based on the average number of school governors placed each year since 2013 (120.1) and the total number of UK alumni that you have contact details for (266139)</t>
  </si>
  <si>
    <t xml:space="preserve">Alumni conversation rate = 266129 / 120.1 = 0.0451% </t>
  </si>
  <si>
    <t>Y</t>
  </si>
  <si>
    <t>England Only</t>
  </si>
  <si>
    <t>Russell Group</t>
  </si>
  <si>
    <t>CUA</t>
  </si>
  <si>
    <t>Manchester ALL</t>
  </si>
  <si>
    <t>TOTAL UK 14/15 - 19/20</t>
  </si>
  <si>
    <t xml:space="preserve">TOTAL UK COHORT </t>
  </si>
  <si>
    <t>Model One</t>
  </si>
  <si>
    <t>Model Two</t>
  </si>
  <si>
    <t>Manchester Rates</t>
  </si>
  <si>
    <t>English HEIs</t>
  </si>
  <si>
    <t xml:space="preserve">CUA (England Only) </t>
  </si>
  <si>
    <t>Staff + alumni</t>
  </si>
  <si>
    <t>English Unis</t>
  </si>
  <si>
    <t># new governors placed per year</t>
  </si>
  <si>
    <t>*</t>
  </si>
  <si>
    <t>Model One = Staff + Student cohorts 14/15 - 19/20</t>
  </si>
  <si>
    <t>Model Two = Staff + estimated total student population</t>
  </si>
  <si>
    <t>**</t>
  </si>
  <si>
    <t>Manchester rates = average per year placed based on data from Manchster University</t>
  </si>
  <si>
    <t>Optimistic = Manchester + 50%</t>
  </si>
  <si>
    <t>Pessimistic = Manchester - 50%</t>
  </si>
  <si>
    <t>Alumni Contact %*</t>
  </si>
  <si>
    <t>***</t>
  </si>
  <si>
    <t>% alumni with contact details held
High = 80%,
Medium = 60%, 
Low =40%</t>
  </si>
  <si>
    <t>Excluding London</t>
  </si>
  <si>
    <t>Exc. London</t>
  </si>
  <si>
    <t>Model Type**</t>
  </si>
  <si>
    <t>Conversion Rate***</t>
  </si>
  <si>
    <t>Region</t>
  </si>
  <si>
    <t>East of England</t>
  </si>
  <si>
    <t>West Midlands</t>
  </si>
  <si>
    <t>South West</t>
  </si>
  <si>
    <t>London</t>
  </si>
  <si>
    <t>East Midlands</t>
  </si>
  <si>
    <t>South East</t>
  </si>
  <si>
    <t>Yorkshire and Humber</t>
  </si>
  <si>
    <t>North West</t>
  </si>
  <si>
    <t>North East</t>
  </si>
  <si>
    <t>Yorkshire and humber</t>
  </si>
  <si>
    <t xml:space="preserve">Regional (Staff Only) </t>
  </si>
  <si>
    <t>One Year</t>
  </si>
  <si>
    <t>Five Years</t>
  </si>
  <si>
    <t>Ten Years</t>
  </si>
  <si>
    <t>Large</t>
  </si>
  <si>
    <t>"Large" HEIs (5000+ students p/year)</t>
  </si>
  <si>
    <t>Variables (use the dropdown menus in C2:C4 to change values)</t>
  </si>
  <si>
    <t>MR</t>
  </si>
  <si>
    <t>DO NOT DELETE</t>
  </si>
  <si>
    <t>NI</t>
  </si>
  <si>
    <t>All English and Welsh HEIs</t>
  </si>
  <si>
    <t xml:space="preserve">Russell Group </t>
  </si>
  <si>
    <t>England and Wales excluding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</si>
</sst>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
  </numFmts>
  <fonts count="16" x14ac:knownFonts="1">
    <font>
      <sz val="11"/>
      <color theme="1"/>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u/>
      <sz val="11"/>
      <color theme="1"/>
      <name val="Calibri"/>
      <family val="2"/>
      <scheme val="minor"/>
    </font>
    <font>
      <b/>
      <sz val="7"/>
      <color theme="1"/>
      <name val="Times New Roman"/>
      <family val="1"/>
    </font>
    <font>
      <b/>
      <i/>
      <sz val="11"/>
      <color theme="1"/>
      <name val="Calibri"/>
      <family val="2"/>
      <scheme val="minor"/>
    </font>
    <font>
      <sz val="11"/>
      <color rgb="FF000000"/>
      <name val="Calibri"/>
      <family val="2"/>
      <scheme val="minor"/>
    </font>
    <font>
      <i/>
      <sz val="11"/>
      <color rgb="FF000000"/>
      <name val="Calibri"/>
      <family val="2"/>
      <scheme val="minor"/>
    </font>
    <font>
      <sz val="10"/>
      <color theme="1"/>
      <name val="Calibri"/>
      <family val="2"/>
      <scheme val="minor"/>
    </font>
    <font>
      <sz val="9"/>
      <color theme="1"/>
      <name val="Calibri"/>
      <family val="2"/>
      <scheme val="minor"/>
    </font>
    <font>
      <u/>
      <sz val="11"/>
      <color theme="10"/>
      <name val="Calibri"/>
      <family val="2"/>
      <scheme val="minor"/>
    </font>
    <font>
      <u/>
      <sz val="11"/>
      <color theme="11"/>
      <name val="Calibri"/>
      <family val="2"/>
      <scheme val="minor"/>
    </font>
    <font>
      <b/>
      <sz val="10"/>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medium">
        <color auto="1"/>
      </left>
      <right/>
      <top/>
      <bottom/>
      <diagonal/>
    </border>
    <border>
      <left/>
      <right/>
      <top/>
      <bottom style="thin">
        <color auto="1"/>
      </bottom>
      <diagonal/>
    </border>
  </borders>
  <cellStyleXfs count="12">
    <xf numFmtId="0" fontId="0" fillId="0" borderId="0"/>
    <xf numFmtId="9"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23">
    <xf numFmtId="0" fontId="0" fillId="0" borderId="0" xfId="0"/>
    <xf numFmtId="0" fontId="1" fillId="0" borderId="0" xfId="0" applyFont="1"/>
    <xf numFmtId="3" fontId="0" fillId="0" borderId="0" xfId="0" applyNumberFormat="1"/>
    <xf numFmtId="0" fontId="1" fillId="0" borderId="0" xfId="0" applyFont="1" applyAlignment="1">
      <alignment horizontal="center"/>
    </xf>
    <xf numFmtId="0" fontId="1" fillId="0" borderId="0" xfId="0" applyFont="1" applyAlignment="1"/>
    <xf numFmtId="0" fontId="1" fillId="0" borderId="9" xfId="0" applyFont="1" applyBorder="1"/>
    <xf numFmtId="0" fontId="1" fillId="0" borderId="10" xfId="0" applyFont="1" applyBorder="1"/>
    <xf numFmtId="0" fontId="1" fillId="0" borderId="11" xfId="0" applyFont="1" applyBorder="1"/>
    <xf numFmtId="0" fontId="1" fillId="0" borderId="6" xfId="0" applyFont="1" applyBorder="1"/>
    <xf numFmtId="0" fontId="1" fillId="0" borderId="0" xfId="0" applyFont="1" applyBorder="1" applyAlignment="1">
      <alignment horizontal="center" vertical="center"/>
    </xf>
    <xf numFmtId="0" fontId="3" fillId="0" borderId="0" xfId="0" applyFont="1"/>
    <xf numFmtId="0" fontId="3" fillId="0" borderId="12" xfId="0" applyFont="1" applyBorder="1"/>
    <xf numFmtId="0" fontId="0" fillId="0" borderId="12" xfId="0" applyBorder="1"/>
    <xf numFmtId="0" fontId="1" fillId="0" borderId="12" xfId="0" applyFont="1" applyBorder="1" applyAlignment="1">
      <alignment horizontal="center" vertical="center"/>
    </xf>
    <xf numFmtId="1" fontId="0" fillId="0" borderId="12" xfId="0" applyNumberFormat="1" applyBorder="1"/>
    <xf numFmtId="0" fontId="1" fillId="0" borderId="0" xfId="0" applyFont="1" applyFill="1" applyBorder="1"/>
    <xf numFmtId="0" fontId="0" fillId="0" borderId="0" xfId="0" applyAlignment="1">
      <alignment wrapText="1"/>
    </xf>
    <xf numFmtId="0" fontId="1" fillId="0" borderId="0" xfId="0" applyFont="1" applyFill="1" applyBorder="1" applyAlignment="1">
      <alignment wrapText="1"/>
    </xf>
    <xf numFmtId="0" fontId="0" fillId="0" borderId="1" xfId="0" applyBorder="1"/>
    <xf numFmtId="0" fontId="1" fillId="0" borderId="4" xfId="0" applyFont="1" applyBorder="1" applyAlignment="1">
      <alignment horizontal="center" vertical="center"/>
    </xf>
    <xf numFmtId="0" fontId="1" fillId="0" borderId="7" xfId="0" applyFont="1" applyBorder="1" applyAlignment="1">
      <alignment horizontal="center" vertical="center"/>
    </xf>
    <xf numFmtId="167" fontId="0" fillId="0" borderId="0" xfId="0" applyNumberFormat="1"/>
    <xf numFmtId="0" fontId="0" fillId="0" borderId="8" xfId="0" applyBorder="1" applyAlignment="1">
      <alignment horizontal="center"/>
    </xf>
    <xf numFmtId="0" fontId="1" fillId="0" borderId="17" xfId="0" applyFont="1" applyBorder="1" applyAlignment="1">
      <alignment horizontal="center" vertical="center"/>
    </xf>
    <xf numFmtId="166" fontId="3" fillId="0" borderId="12" xfId="1" applyNumberFormat="1" applyFont="1" applyBorder="1"/>
    <xf numFmtId="166" fontId="3" fillId="0" borderId="12" xfId="0" applyNumberFormat="1" applyFont="1" applyBorder="1"/>
    <xf numFmtId="165" fontId="3" fillId="0" borderId="12" xfId="0" applyNumberFormat="1" applyFont="1" applyBorder="1"/>
    <xf numFmtId="9" fontId="3" fillId="0" borderId="12" xfId="0" applyNumberFormat="1" applyFont="1" applyBorder="1"/>
    <xf numFmtId="0" fontId="3" fillId="0" borderId="8" xfId="0" applyFont="1" applyBorder="1" applyAlignment="1">
      <alignment horizont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165" fontId="3" fillId="0" borderId="12" xfId="1" applyNumberFormat="1" applyFont="1" applyBorder="1"/>
    <xf numFmtId="0" fontId="5" fillId="0" borderId="9" xfId="0" applyFont="1" applyBorder="1"/>
    <xf numFmtId="0" fontId="5" fillId="0" borderId="11" xfId="0" applyFont="1" applyBorder="1"/>
    <xf numFmtId="0" fontId="5" fillId="0" borderId="4" xfId="0" applyFont="1" applyBorder="1"/>
    <xf numFmtId="0" fontId="5" fillId="0" borderId="6" xfId="0" applyFont="1" applyBorder="1"/>
    <xf numFmtId="0" fontId="7"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6" xfId="0" applyFont="1" applyBorder="1" applyAlignment="1">
      <alignment horizontal="right" vertical="center"/>
    </xf>
    <xf numFmtId="0" fontId="9" fillId="0" borderId="15" xfId="0" applyFont="1" applyBorder="1" applyAlignment="1">
      <alignment vertical="center"/>
    </xf>
    <xf numFmtId="0" fontId="9" fillId="0" borderId="16" xfId="0" applyFont="1" applyBorder="1" applyAlignment="1">
      <alignment horizontal="right" vertical="center"/>
    </xf>
    <xf numFmtId="0" fontId="8" fillId="0" borderId="13" xfId="0" applyFont="1" applyBorder="1" applyAlignment="1">
      <alignment horizontal="right" vertical="center"/>
    </xf>
    <xf numFmtId="0" fontId="8" fillId="0" borderId="15" xfId="0" applyFont="1" applyBorder="1" applyAlignment="1">
      <alignment horizontal="right" vertical="center"/>
    </xf>
    <xf numFmtId="164" fontId="0" fillId="0" borderId="0" xfId="0" applyNumberFormat="1"/>
    <xf numFmtId="0" fontId="0" fillId="0" borderId="0" xfId="0" applyFill="1"/>
    <xf numFmtId="0" fontId="0" fillId="0" borderId="12" xfId="0" applyFill="1" applyBorder="1"/>
    <xf numFmtId="0" fontId="3" fillId="0" borderId="12" xfId="0" applyFont="1" applyFill="1" applyBorder="1"/>
    <xf numFmtId="1" fontId="0" fillId="0" borderId="12" xfId="0" applyNumberFormat="1" applyFill="1" applyBorder="1"/>
    <xf numFmtId="9" fontId="3" fillId="0" borderId="12" xfId="1" applyNumberFormat="1" applyFont="1" applyBorder="1"/>
    <xf numFmtId="0" fontId="3" fillId="0" borderId="12" xfId="0" applyFont="1" applyFill="1" applyBorder="1" applyAlignment="1">
      <alignment horizont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7" fillId="0" borderId="12" xfId="0" applyFont="1" applyBorder="1"/>
    <xf numFmtId="165" fontId="7" fillId="0" borderId="12" xfId="0" applyNumberFormat="1" applyFont="1" applyBorder="1" applyAlignment="1">
      <alignment horizontal="left" indent="2"/>
    </xf>
    <xf numFmtId="1" fontId="0" fillId="0" borderId="12" xfId="0" applyNumberFormat="1" applyFont="1" applyFill="1" applyBorder="1"/>
    <xf numFmtId="0" fontId="3" fillId="0" borderId="10" xfId="0" applyFont="1" applyBorder="1" applyAlignment="1">
      <alignment horizontal="center"/>
    </xf>
    <xf numFmtId="164" fontId="0" fillId="0" borderId="12" xfId="0" applyNumberFormat="1" applyBorder="1"/>
    <xf numFmtId="0" fontId="3" fillId="0" borderId="19" xfId="0" applyFont="1" applyBorder="1" applyAlignment="1">
      <alignment horizontal="center"/>
    </xf>
    <xf numFmtId="0" fontId="0" fillId="0" borderId="12" xfId="0" applyBorder="1" applyAlignment="1">
      <alignment horizontal="center"/>
    </xf>
    <xf numFmtId="0" fontId="3" fillId="0" borderId="0" xfId="0" applyFont="1" applyFill="1" applyBorder="1"/>
    <xf numFmtId="0" fontId="11" fillId="0" borderId="0" xfId="0" applyFont="1" applyFill="1" applyBorder="1"/>
    <xf numFmtId="0" fontId="5" fillId="0" borderId="0" xfId="0" applyFont="1" applyFill="1" applyBorder="1"/>
    <xf numFmtId="0" fontId="0" fillId="0" borderId="12" xfId="0" applyFont="1" applyFill="1" applyBorder="1"/>
    <xf numFmtId="1" fontId="0" fillId="0" borderId="19" xfId="0" applyNumberFormat="1" applyBorder="1"/>
    <xf numFmtId="1" fontId="3" fillId="0" borderId="12" xfId="0" applyNumberFormat="1" applyFont="1" applyBorder="1"/>
    <xf numFmtId="0" fontId="3" fillId="0" borderId="0" xfId="0" applyFont="1" applyAlignment="1">
      <alignment horizontal="center" vertical="center"/>
    </xf>
    <xf numFmtId="0" fontId="0" fillId="0" borderId="0" xfId="0" applyAlignment="1">
      <alignment horizontal="center" vertical="center" wrapText="1"/>
    </xf>
    <xf numFmtId="0" fontId="0" fillId="0" borderId="18" xfId="0" applyBorder="1" applyAlignment="1">
      <alignment horizontal="center" vertical="center" wrapText="1"/>
    </xf>
    <xf numFmtId="0" fontId="3" fillId="2" borderId="0" xfId="0" applyFont="1" applyFill="1" applyAlignment="1">
      <alignment horizontal="center" vertical="center"/>
    </xf>
    <xf numFmtId="0" fontId="11" fillId="0" borderId="0" xfId="0" applyFont="1" applyFill="1" applyBorder="1" applyAlignment="1">
      <alignment horizontal="left" vertical="top" wrapText="1"/>
    </xf>
    <xf numFmtId="0" fontId="3" fillId="0" borderId="8"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5" fillId="0" borderId="4" xfId="0" applyFont="1" applyBorder="1" applyAlignment="1">
      <alignment horizontal="center"/>
    </xf>
    <xf numFmtId="0" fontId="5" fillId="0" borderId="6" xfId="0" applyFont="1" applyBorder="1" applyAlignment="1">
      <alignment horizontal="center"/>
    </xf>
    <xf numFmtId="0" fontId="3" fillId="0" borderId="12" xfId="0" applyFont="1" applyBorder="1" applyAlignment="1">
      <alignment horizontal="left"/>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10" fillId="0" borderId="0" xfId="0" applyFont="1" applyFill="1"/>
    <xf numFmtId="0" fontId="14" fillId="0" borderId="17" xfId="0" applyFont="1" applyFill="1" applyBorder="1" applyAlignment="1">
      <alignment horizontal="center"/>
    </xf>
    <xf numFmtId="0" fontId="14" fillId="0" borderId="19" xfId="0" applyFont="1" applyFill="1" applyBorder="1" applyAlignment="1">
      <alignment horizontal="center"/>
    </xf>
    <xf numFmtId="0" fontId="0" fillId="0" borderId="1" xfId="0" applyFill="1" applyBorder="1"/>
    <xf numFmtId="0" fontId="3" fillId="0" borderId="9"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left"/>
    </xf>
    <xf numFmtId="1" fontId="0" fillId="0" borderId="0" xfId="0" applyNumberFormat="1" applyFill="1"/>
    <xf numFmtId="0" fontId="11" fillId="0" borderId="0" xfId="0" applyFont="1" applyFill="1" applyAlignment="1">
      <alignment vertical="top"/>
    </xf>
    <xf numFmtId="0" fontId="11" fillId="0" borderId="0" xfId="0" applyFont="1" applyFill="1"/>
    <xf numFmtId="0" fontId="0" fillId="0" borderId="0" xfId="0" applyFill="1" applyBorder="1"/>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xf numFmtId="3" fontId="10" fillId="0" borderId="0" xfId="0" applyNumberFormat="1" applyFont="1" applyFill="1" applyBorder="1"/>
    <xf numFmtId="2" fontId="0" fillId="0" borderId="0" xfId="0" applyNumberFormat="1" applyFill="1" applyBorder="1"/>
    <xf numFmtId="2" fontId="10" fillId="0" borderId="0" xfId="0" applyNumberFormat="1" applyFont="1" applyFill="1" applyBorder="1"/>
    <xf numFmtId="0" fontId="10" fillId="0" borderId="0" xfId="0" applyFont="1" applyFill="1" applyBorder="1"/>
    <xf numFmtId="164" fontId="0" fillId="0" borderId="12" xfId="0" applyNumberFormat="1" applyFill="1" applyBorder="1"/>
    <xf numFmtId="0" fontId="4" fillId="0" borderId="0" xfId="0" applyFont="1" applyFill="1" applyBorder="1"/>
    <xf numFmtId="0" fontId="4" fillId="0" borderId="4" xfId="0" applyFont="1" applyFill="1" applyBorder="1"/>
    <xf numFmtId="0" fontId="4" fillId="0" borderId="6" xfId="0" applyFont="1" applyFill="1" applyBorder="1"/>
    <xf numFmtId="0" fontId="0" fillId="0" borderId="8" xfId="0" applyFill="1" applyBorder="1"/>
    <xf numFmtId="0" fontId="0" fillId="0" borderId="7" xfId="0" applyFill="1" applyBorder="1"/>
    <xf numFmtId="1" fontId="4" fillId="0" borderId="12" xfId="0" applyNumberFormat="1" applyFont="1" applyFill="1" applyBorder="1" applyAlignment="1">
      <alignment horizontal="right" indent="5"/>
    </xf>
    <xf numFmtId="1" fontId="4" fillId="0" borderId="9" xfId="0" applyNumberFormat="1" applyFont="1" applyFill="1" applyBorder="1"/>
    <xf numFmtId="1" fontId="4" fillId="0" borderId="12" xfId="0" applyNumberFormat="1" applyFont="1" applyFill="1" applyBorder="1"/>
    <xf numFmtId="0" fontId="4" fillId="0" borderId="7" xfId="0" applyFont="1" applyFill="1" applyBorder="1"/>
    <xf numFmtId="0" fontId="4" fillId="0" borderId="8" xfId="0" applyFont="1" applyFill="1" applyBorder="1"/>
    <xf numFmtId="0" fontId="4" fillId="0" borderId="11" xfId="0" applyFont="1" applyFill="1" applyBorder="1"/>
    <xf numFmtId="0" fontId="4" fillId="0" borderId="12" xfId="0" applyFont="1" applyFill="1" applyBorder="1"/>
    <xf numFmtId="0" fontId="5" fillId="0" borderId="12" xfId="0" applyFont="1" applyFill="1" applyBorder="1"/>
  </cellXfs>
  <cellStyles count="1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0"/>
  <sheetViews>
    <sheetView workbookViewId="0">
      <selection activeCell="J25" sqref="J25"/>
    </sheetView>
  </sheetViews>
  <sheetFormatPr defaultColWidth="8.77734375" defaultRowHeight="14.4" x14ac:dyDescent="0.3"/>
  <sheetData>
    <row r="2" spans="1:8" x14ac:dyDescent="0.3">
      <c r="A2" s="67" t="s">
        <v>352</v>
      </c>
      <c r="B2" s="67"/>
      <c r="C2" s="67"/>
      <c r="D2" s="67"/>
      <c r="E2" s="67"/>
      <c r="F2" s="67"/>
      <c r="G2" s="67"/>
      <c r="H2" s="67"/>
    </row>
    <row r="3" spans="1:8" x14ac:dyDescent="0.3">
      <c r="A3" s="36" t="s">
        <v>353</v>
      </c>
      <c r="B3" s="70" t="s">
        <v>356</v>
      </c>
      <c r="C3" s="70"/>
      <c r="D3" s="70"/>
      <c r="E3" s="70"/>
      <c r="F3" s="70"/>
      <c r="G3" s="70"/>
      <c r="H3" s="70"/>
    </row>
    <row r="4" spans="1:8" x14ac:dyDescent="0.3">
      <c r="A4" s="68" t="s">
        <v>354</v>
      </c>
      <c r="B4" s="68"/>
      <c r="C4" s="68"/>
      <c r="D4" s="68"/>
      <c r="E4" s="68"/>
      <c r="F4" s="68"/>
      <c r="G4" s="68"/>
      <c r="H4" s="68"/>
    </row>
    <row r="5" spans="1:8" x14ac:dyDescent="0.3">
      <c r="A5" s="68"/>
      <c r="B5" s="68"/>
      <c r="C5" s="68"/>
      <c r="D5" s="68"/>
      <c r="E5" s="68"/>
      <c r="F5" s="68"/>
      <c r="G5" s="68"/>
      <c r="H5" s="68"/>
    </row>
    <row r="6" spans="1:8" ht="15" thickBot="1" x14ac:dyDescent="0.35">
      <c r="A6" s="68"/>
      <c r="B6" s="68"/>
      <c r="C6" s="68"/>
      <c r="D6" s="68"/>
      <c r="E6" s="68"/>
      <c r="F6" s="68"/>
      <c r="G6" s="68"/>
      <c r="H6" s="68"/>
    </row>
    <row r="7" spans="1:8" ht="15" thickBot="1" x14ac:dyDescent="0.35">
      <c r="A7" s="37" t="s">
        <v>329</v>
      </c>
      <c r="B7" s="38">
        <v>29</v>
      </c>
    </row>
    <row r="8" spans="1:8" ht="15" thickBot="1" x14ac:dyDescent="0.35">
      <c r="A8" s="39" t="s">
        <v>330</v>
      </c>
      <c r="B8" s="40">
        <v>50</v>
      </c>
      <c r="C8" s="69" t="s">
        <v>355</v>
      </c>
      <c r="D8" s="68"/>
      <c r="E8" s="68"/>
      <c r="F8" s="68"/>
      <c r="G8" s="68"/>
      <c r="H8" s="68"/>
    </row>
    <row r="9" spans="1:8" ht="15" thickBot="1" x14ac:dyDescent="0.35">
      <c r="A9" s="39" t="s">
        <v>331</v>
      </c>
      <c r="B9" s="40">
        <v>35</v>
      </c>
      <c r="C9" s="69"/>
      <c r="D9" s="68"/>
      <c r="E9" s="68"/>
      <c r="F9" s="68"/>
      <c r="G9" s="68"/>
      <c r="H9" s="68"/>
    </row>
    <row r="10" spans="1:8" ht="15" thickBot="1" x14ac:dyDescent="0.35">
      <c r="A10" s="39" t="s">
        <v>296</v>
      </c>
      <c r="B10" s="40">
        <v>32</v>
      </c>
      <c r="C10" s="69"/>
      <c r="D10" s="68"/>
      <c r="E10" s="68"/>
      <c r="F10" s="68"/>
      <c r="G10" s="68"/>
      <c r="H10" s="68"/>
    </row>
    <row r="11" spans="1:8" ht="15" thickBot="1" x14ac:dyDescent="0.35">
      <c r="A11" s="39" t="s">
        <v>295</v>
      </c>
      <c r="B11" s="40">
        <v>33</v>
      </c>
      <c r="C11" s="69"/>
      <c r="D11" s="68"/>
      <c r="E11" s="68"/>
      <c r="F11" s="68"/>
      <c r="G11" s="68"/>
      <c r="H11" s="68"/>
    </row>
    <row r="12" spans="1:8" ht="15" thickBot="1" x14ac:dyDescent="0.35">
      <c r="A12" s="39" t="s">
        <v>294</v>
      </c>
      <c r="B12" s="40">
        <v>37</v>
      </c>
      <c r="C12" s="69"/>
      <c r="D12" s="68"/>
      <c r="E12" s="68"/>
      <c r="F12" s="68"/>
      <c r="G12" s="68"/>
      <c r="H12" s="68"/>
    </row>
    <row r="13" spans="1:8" ht="15" thickBot="1" x14ac:dyDescent="0.35">
      <c r="A13" s="39" t="s">
        <v>140</v>
      </c>
      <c r="B13" s="40">
        <v>38</v>
      </c>
      <c r="C13" s="69"/>
      <c r="D13" s="68"/>
      <c r="E13" s="68"/>
      <c r="F13" s="68"/>
      <c r="G13" s="68"/>
      <c r="H13" s="68"/>
    </row>
    <row r="14" spans="1:8" ht="15" thickBot="1" x14ac:dyDescent="0.35">
      <c r="A14" s="39" t="s">
        <v>139</v>
      </c>
      <c r="B14" s="40">
        <v>27</v>
      </c>
      <c r="C14" s="69"/>
      <c r="D14" s="68"/>
      <c r="E14" s="68"/>
      <c r="F14" s="68"/>
      <c r="G14" s="68"/>
      <c r="H14" s="68"/>
    </row>
    <row r="15" spans="1:8" ht="15" thickBot="1" x14ac:dyDescent="0.35">
      <c r="A15" s="39" t="s">
        <v>137</v>
      </c>
      <c r="B15" s="40">
        <v>23</v>
      </c>
      <c r="C15" s="69"/>
      <c r="D15" s="68"/>
      <c r="E15" s="68"/>
      <c r="F15" s="68"/>
      <c r="G15" s="68"/>
      <c r="H15" s="68"/>
    </row>
    <row r="16" spans="1:8" ht="15" thickBot="1" x14ac:dyDescent="0.35">
      <c r="A16" s="41" t="s">
        <v>332</v>
      </c>
      <c r="B16" s="42">
        <v>21</v>
      </c>
      <c r="C16" s="69"/>
      <c r="D16" s="68"/>
      <c r="E16" s="68"/>
      <c r="F16" s="68"/>
      <c r="G16" s="68"/>
      <c r="H16" s="68"/>
    </row>
    <row r="18" spans="1:8" x14ac:dyDescent="0.3">
      <c r="A18" s="36" t="s">
        <v>357</v>
      </c>
      <c r="B18" s="70" t="s">
        <v>360</v>
      </c>
      <c r="C18" s="70"/>
      <c r="D18" s="70"/>
      <c r="E18" s="70"/>
      <c r="F18" s="70"/>
      <c r="G18" s="70"/>
      <c r="H18" s="70"/>
    </row>
    <row r="19" spans="1:8" x14ac:dyDescent="0.3">
      <c r="A19" s="68" t="s">
        <v>358</v>
      </c>
      <c r="B19" s="68"/>
      <c r="C19" s="68"/>
      <c r="D19" s="68"/>
      <c r="E19" s="68"/>
      <c r="F19" s="68"/>
      <c r="G19" s="68"/>
      <c r="H19" s="68"/>
    </row>
    <row r="20" spans="1:8" x14ac:dyDescent="0.3">
      <c r="A20" s="68"/>
      <c r="B20" s="68"/>
      <c r="C20" s="68"/>
      <c r="D20" s="68"/>
      <c r="E20" s="68"/>
      <c r="F20" s="68"/>
      <c r="G20" s="68"/>
      <c r="H20" s="68"/>
    </row>
    <row r="21" spans="1:8" ht="15" thickBot="1" x14ac:dyDescent="0.35">
      <c r="A21" s="68"/>
      <c r="B21" s="68"/>
      <c r="C21" s="68"/>
      <c r="D21" s="68"/>
      <c r="E21" s="68"/>
      <c r="F21" s="68"/>
      <c r="G21" s="68"/>
      <c r="H21" s="68"/>
    </row>
    <row r="22" spans="1:8" ht="15" thickBot="1" x14ac:dyDescent="0.35">
      <c r="A22" s="43">
        <v>2013</v>
      </c>
      <c r="B22" s="38">
        <v>97</v>
      </c>
    </row>
    <row r="23" spans="1:8" ht="15" thickBot="1" x14ac:dyDescent="0.35">
      <c r="A23" s="44">
        <v>2014</v>
      </c>
      <c r="B23" s="40">
        <v>201</v>
      </c>
      <c r="C23" s="69" t="s">
        <v>359</v>
      </c>
      <c r="D23" s="68"/>
      <c r="E23" s="68"/>
      <c r="F23" s="68"/>
      <c r="G23" s="68"/>
      <c r="H23" s="68"/>
    </row>
    <row r="24" spans="1:8" ht="15" thickBot="1" x14ac:dyDescent="0.35">
      <c r="A24" s="44">
        <v>2015</v>
      </c>
      <c r="B24" s="40">
        <v>120</v>
      </c>
      <c r="C24" s="69"/>
      <c r="D24" s="68"/>
      <c r="E24" s="68"/>
      <c r="F24" s="68"/>
      <c r="G24" s="68"/>
      <c r="H24" s="68"/>
    </row>
    <row r="25" spans="1:8" ht="15" thickBot="1" x14ac:dyDescent="0.35">
      <c r="A25" s="44">
        <v>2016</v>
      </c>
      <c r="B25" s="40">
        <v>175</v>
      </c>
      <c r="C25" s="69"/>
      <c r="D25" s="68"/>
      <c r="E25" s="68"/>
      <c r="F25" s="68"/>
      <c r="G25" s="68"/>
      <c r="H25" s="68"/>
    </row>
    <row r="26" spans="1:8" ht="15" thickBot="1" x14ac:dyDescent="0.35">
      <c r="A26" s="44">
        <v>2017</v>
      </c>
      <c r="B26" s="40">
        <v>104</v>
      </c>
      <c r="C26" s="69"/>
      <c r="D26" s="68"/>
      <c r="E26" s="68"/>
      <c r="F26" s="68"/>
      <c r="G26" s="68"/>
      <c r="H26" s="68"/>
    </row>
    <row r="27" spans="1:8" ht="15" thickBot="1" x14ac:dyDescent="0.35">
      <c r="A27" s="44">
        <v>2018</v>
      </c>
      <c r="B27" s="40">
        <v>76</v>
      </c>
      <c r="C27" s="69"/>
      <c r="D27" s="68"/>
      <c r="E27" s="68"/>
      <c r="F27" s="68"/>
      <c r="G27" s="68"/>
      <c r="H27" s="68"/>
    </row>
    <row r="28" spans="1:8" ht="15" thickBot="1" x14ac:dyDescent="0.35">
      <c r="A28" s="44">
        <v>2019</v>
      </c>
      <c r="B28" s="40">
        <v>205</v>
      </c>
      <c r="C28" s="69"/>
      <c r="D28" s="68"/>
      <c r="E28" s="68"/>
      <c r="F28" s="68"/>
      <c r="G28" s="68"/>
      <c r="H28" s="68"/>
    </row>
    <row r="29" spans="1:8" ht="15" thickBot="1" x14ac:dyDescent="0.35">
      <c r="A29" s="44">
        <v>2020</v>
      </c>
      <c r="B29" s="40">
        <v>81</v>
      </c>
      <c r="C29" s="69"/>
      <c r="D29" s="68"/>
      <c r="E29" s="68"/>
      <c r="F29" s="68"/>
      <c r="G29" s="68"/>
      <c r="H29" s="68"/>
    </row>
    <row r="30" spans="1:8" ht="15" thickBot="1" x14ac:dyDescent="0.35">
      <c r="A30" s="44">
        <v>2021</v>
      </c>
      <c r="B30" s="40">
        <v>22</v>
      </c>
      <c r="C30" s="69"/>
      <c r="D30" s="68"/>
      <c r="E30" s="68"/>
      <c r="F30" s="68"/>
      <c r="G30" s="68"/>
      <c r="H30" s="68"/>
    </row>
  </sheetData>
  <mergeCells count="7">
    <mergeCell ref="A2:H2"/>
    <mergeCell ref="A4:H6"/>
    <mergeCell ref="C8:H16"/>
    <mergeCell ref="A19:H21"/>
    <mergeCell ref="C23:H30"/>
    <mergeCell ref="B18:H18"/>
    <mergeCell ref="B3:H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2"/>
  <sheetViews>
    <sheetView topLeftCell="A119" workbookViewId="0">
      <selection activeCell="B15" sqref="B15"/>
    </sheetView>
  </sheetViews>
  <sheetFormatPr defaultColWidth="8.77734375" defaultRowHeight="14.4" x14ac:dyDescent="0.3"/>
  <cols>
    <col min="2" max="2" width="54.77734375" bestFit="1" customWidth="1"/>
  </cols>
  <sheetData>
    <row r="1" spans="1:4" x14ac:dyDescent="0.3">
      <c r="B1" s="89" t="s">
        <v>292</v>
      </c>
      <c r="C1" s="88" t="s">
        <v>138</v>
      </c>
      <c r="D1" s="90"/>
    </row>
    <row r="2" spans="1:4" x14ac:dyDescent="0.3">
      <c r="B2" s="89"/>
      <c r="C2" s="88" t="s">
        <v>294</v>
      </c>
      <c r="D2" s="88"/>
    </row>
    <row r="3" spans="1:4" x14ac:dyDescent="0.3">
      <c r="B3" s="89"/>
      <c r="C3" s="1" t="s">
        <v>2</v>
      </c>
      <c r="D3" s="1" t="s">
        <v>274</v>
      </c>
    </row>
    <row r="4" spans="1:4" x14ac:dyDescent="0.3">
      <c r="A4" t="str">
        <f>_xlfn.IFNA(IF(MATCH(B4,'Official List'!A:A,0)&gt;0, "Keep"), "Delete")</f>
        <v>Keep</v>
      </c>
      <c r="B4" t="s">
        <v>6</v>
      </c>
      <c r="C4">
        <v>455</v>
      </c>
      <c r="D4" s="2">
        <v>3610</v>
      </c>
    </row>
    <row r="5" spans="1:4" x14ac:dyDescent="0.3">
      <c r="A5" t="str">
        <f>_xlfn.IFNA(IF(MATCH(B5,'Official List'!A:A,0)&gt;0, "Keep"), "Delete")</f>
        <v>Keep</v>
      </c>
      <c r="B5" t="s">
        <v>8</v>
      </c>
      <c r="C5" s="2">
        <v>1445</v>
      </c>
      <c r="D5" s="2">
        <v>2765</v>
      </c>
    </row>
    <row r="6" spans="1:4" x14ac:dyDescent="0.3">
      <c r="A6" t="str">
        <f>_xlfn.IFNA(IF(MATCH(B6,'Official List'!A:A,0)&gt;0, "Keep"), "Delete")</f>
        <v>Keep</v>
      </c>
      <c r="B6" t="s">
        <v>9</v>
      </c>
      <c r="C6" s="2">
        <v>9275</v>
      </c>
      <c r="D6" s="2">
        <v>9390</v>
      </c>
    </row>
    <row r="7" spans="1:4" x14ac:dyDescent="0.3">
      <c r="A7" t="str">
        <f>_xlfn.IFNA(IF(MATCH(B7,'Official List'!A:A,0)&gt;0, "Keep"), "Delete")</f>
        <v>Keep</v>
      </c>
      <c r="B7" t="s">
        <v>10</v>
      </c>
      <c r="C7" s="2">
        <v>3890</v>
      </c>
      <c r="D7" s="2">
        <v>4000</v>
      </c>
    </row>
    <row r="8" spans="1:4" x14ac:dyDescent="0.3">
      <c r="A8" t="str">
        <f>_xlfn.IFNA(IF(MATCH(B8,'Official List'!A:A,0)&gt;0, "Keep"), "Delete")</f>
        <v>Keep</v>
      </c>
      <c r="B8" t="s">
        <v>11</v>
      </c>
      <c r="C8" s="2">
        <v>1740</v>
      </c>
      <c r="D8" s="2">
        <v>3595</v>
      </c>
    </row>
    <row r="9" spans="1:4" x14ac:dyDescent="0.3">
      <c r="A9" t="str">
        <f>_xlfn.IFNA(IF(MATCH(B9,'Official List'!A:A,0)&gt;0, "Keep"), "Delete")</f>
        <v>Keep</v>
      </c>
      <c r="B9" t="s">
        <v>12</v>
      </c>
      <c r="C9" s="2">
        <v>3030</v>
      </c>
      <c r="D9" s="2">
        <v>3330</v>
      </c>
    </row>
    <row r="10" spans="1:4" x14ac:dyDescent="0.3">
      <c r="A10" t="str">
        <f>_xlfn.IFNA(IF(MATCH(B10,'Official List'!A:A,0)&gt;0, "Keep"), "Delete")</f>
        <v>Keep</v>
      </c>
      <c r="B10" t="s">
        <v>13</v>
      </c>
      <c r="C10" s="2">
        <v>3310</v>
      </c>
      <c r="D10" s="2">
        <v>3665</v>
      </c>
    </row>
    <row r="11" spans="1:4" x14ac:dyDescent="0.3">
      <c r="A11" t="str">
        <f>_xlfn.IFNA(IF(MATCH(B11,'Official List'!A:A,0)&gt;0, "Keep"), "Delete")</f>
        <v>Keep</v>
      </c>
      <c r="B11" t="s">
        <v>14</v>
      </c>
      <c r="C11" s="2">
        <v>5450</v>
      </c>
      <c r="D11" s="2">
        <v>5500</v>
      </c>
    </row>
    <row r="12" spans="1:4" x14ac:dyDescent="0.3">
      <c r="A12" t="str">
        <f>_xlfn.IFNA(IF(MATCH(B12,'Official List'!A:A,0)&gt;0, "Keep"), "Delete")</f>
        <v>Keep</v>
      </c>
      <c r="B12" t="s">
        <v>15</v>
      </c>
      <c r="C12">
        <v>530</v>
      </c>
      <c r="D12" s="2">
        <v>9310</v>
      </c>
    </row>
    <row r="13" spans="1:4" x14ac:dyDescent="0.3">
      <c r="A13" t="str">
        <f>_xlfn.IFNA(IF(MATCH(B13,'Official List'!A:A,0)&gt;0, "Keep"), "Delete")</f>
        <v>Keep</v>
      </c>
      <c r="B13" t="s">
        <v>16</v>
      </c>
      <c r="C13" s="2">
        <v>5755</v>
      </c>
      <c r="D13" s="2">
        <v>5785</v>
      </c>
    </row>
    <row r="14" spans="1:4" x14ac:dyDescent="0.3">
      <c r="A14" t="str">
        <f>_xlfn.IFNA(IF(MATCH(B14,'Official List'!A:A,0)&gt;0, "Keep"), "Delete")</f>
        <v>Keep</v>
      </c>
      <c r="B14" t="s">
        <v>151</v>
      </c>
      <c r="C14" s="2">
        <v>10190</v>
      </c>
      <c r="D14" s="2">
        <v>10455</v>
      </c>
    </row>
    <row r="15" spans="1:4" x14ac:dyDescent="0.3">
      <c r="A15" t="str">
        <f>_xlfn.IFNA(IF(MATCH(B15,'Official List'!A:A,0)&gt;0, "Keep"), "Delete")</f>
        <v>Keep</v>
      </c>
      <c r="B15" t="s">
        <v>152</v>
      </c>
      <c r="C15" s="2">
        <v>9175</v>
      </c>
      <c r="D15" s="2">
        <v>9590</v>
      </c>
    </row>
    <row r="16" spans="1:4" x14ac:dyDescent="0.3">
      <c r="A16" t="str">
        <f>_xlfn.IFNA(IF(MATCH(B16,'Official List'!A:A,0)&gt;0, "Keep"), "Delete")</f>
        <v>Keep</v>
      </c>
      <c r="B16" t="s">
        <v>18</v>
      </c>
      <c r="C16" s="2">
        <v>1040</v>
      </c>
      <c r="D16" s="2">
        <v>1045</v>
      </c>
    </row>
    <row r="17" spans="1:4" x14ac:dyDescent="0.3">
      <c r="A17" t="str">
        <f>_xlfn.IFNA(IF(MATCH(B17,'Official List'!A:A,0)&gt;0, "Keep"), "Delete")</f>
        <v>Keep</v>
      </c>
      <c r="B17" t="s">
        <v>155</v>
      </c>
      <c r="C17" s="2">
        <v>3170</v>
      </c>
      <c r="D17" s="2">
        <v>3250</v>
      </c>
    </row>
    <row r="18" spans="1:4" x14ac:dyDescent="0.3">
      <c r="A18" t="str">
        <f>_xlfn.IFNA(IF(MATCH(B18,'Official List'!A:A,0)&gt;0, "Keep"), "Delete")</f>
        <v>Keep</v>
      </c>
      <c r="B18" t="s">
        <v>20</v>
      </c>
      <c r="C18" s="2">
        <v>7340</v>
      </c>
      <c r="D18" s="2">
        <v>7490</v>
      </c>
    </row>
    <row r="19" spans="1:4" x14ac:dyDescent="0.3">
      <c r="A19" t="str">
        <f>_xlfn.IFNA(IF(MATCH(B19,'Official List'!A:A,0)&gt;0, "Keep"), "Delete")</f>
        <v>Keep</v>
      </c>
      <c r="B19" t="s">
        <v>21</v>
      </c>
      <c r="C19" s="2">
        <v>3595</v>
      </c>
      <c r="D19" s="2">
        <v>3635</v>
      </c>
    </row>
    <row r="20" spans="1:4" x14ac:dyDescent="0.3">
      <c r="A20" t="str">
        <f>_xlfn.IFNA(IF(MATCH(B20,'Official List'!A:A,0)&gt;0, "Keep"), "Delete")</f>
        <v>Keep</v>
      </c>
      <c r="B20" t="s">
        <v>22</v>
      </c>
      <c r="C20" s="2">
        <v>7365</v>
      </c>
      <c r="D20" s="2">
        <v>7595</v>
      </c>
    </row>
    <row r="21" spans="1:4" x14ac:dyDescent="0.3">
      <c r="A21" t="str">
        <f>_xlfn.IFNA(IF(MATCH(B21,'Official List'!A:A,0)&gt;0, "Keep"), "Delete")</f>
        <v>Keep</v>
      </c>
      <c r="B21" t="s">
        <v>23</v>
      </c>
      <c r="C21" s="2">
        <v>5955</v>
      </c>
      <c r="D21" s="2">
        <v>6475</v>
      </c>
    </row>
    <row r="22" spans="1:4" x14ac:dyDescent="0.3">
      <c r="A22" t="str">
        <f>_xlfn.IFNA(IF(MATCH(B22,'Official List'!A:A,0)&gt;0, "Keep"), "Delete")</f>
        <v>Keep</v>
      </c>
      <c r="B22" t="s">
        <v>24</v>
      </c>
      <c r="C22" s="2">
        <v>3590</v>
      </c>
      <c r="D22" s="2">
        <v>3645</v>
      </c>
    </row>
    <row r="23" spans="1:4" x14ac:dyDescent="0.3">
      <c r="A23" t="str">
        <f>_xlfn.IFNA(IF(MATCH(B23,'Official List'!A:A,0)&gt;0, "Keep"), "Delete")</f>
        <v>Keep</v>
      </c>
      <c r="B23" t="s">
        <v>159</v>
      </c>
      <c r="C23" s="2">
        <v>4105</v>
      </c>
      <c r="D23" s="2">
        <v>4195</v>
      </c>
    </row>
    <row r="24" spans="1:4" x14ac:dyDescent="0.3">
      <c r="A24" t="str">
        <f>_xlfn.IFNA(IF(MATCH(B24,'Official List'!A:A,0)&gt;0, "Keep"), "Delete")</f>
        <v>Keep</v>
      </c>
      <c r="B24" t="s">
        <v>160</v>
      </c>
      <c r="C24">
        <v>955</v>
      </c>
      <c r="D24">
        <v>995</v>
      </c>
    </row>
    <row r="25" spans="1:4" x14ac:dyDescent="0.3">
      <c r="A25" t="str">
        <f>_xlfn.IFNA(IF(MATCH(B25,'Official List'!A:A,0)&gt;0, "Keep"), "Delete")</f>
        <v>Keep</v>
      </c>
      <c r="B25" t="s">
        <v>25</v>
      </c>
      <c r="C25" s="2">
        <v>4545</v>
      </c>
      <c r="D25" s="2">
        <v>4830</v>
      </c>
    </row>
    <row r="26" spans="1:4" x14ac:dyDescent="0.3">
      <c r="A26" t="str">
        <f>_xlfn.IFNA(IF(MATCH(B26,'Official List'!A:A,0)&gt;0, "Keep"), "Delete")</f>
        <v>Keep</v>
      </c>
      <c r="B26" t="s">
        <v>27</v>
      </c>
      <c r="C26" s="2">
        <v>6400</v>
      </c>
      <c r="D26" s="2">
        <v>6455</v>
      </c>
    </row>
    <row r="27" spans="1:4" x14ac:dyDescent="0.3">
      <c r="A27" t="str">
        <f>_xlfn.IFNA(IF(MATCH(B27,'Official List'!A:A,0)&gt;0, "Keep"), "Delete")</f>
        <v>Keep</v>
      </c>
      <c r="B27" t="s">
        <v>28</v>
      </c>
      <c r="C27" s="2">
        <v>4795</v>
      </c>
      <c r="D27" s="2">
        <v>10540</v>
      </c>
    </row>
    <row r="28" spans="1:4" x14ac:dyDescent="0.3">
      <c r="A28" t="str">
        <f>_xlfn.IFNA(IF(MATCH(B28,'Official List'!A:A,0)&gt;0, "Keep"), "Delete")</f>
        <v>Keep</v>
      </c>
      <c r="B28" t="s">
        <v>29</v>
      </c>
      <c r="C28" s="2">
        <v>1230</v>
      </c>
      <c r="D28" s="2">
        <v>3770</v>
      </c>
    </row>
    <row r="29" spans="1:4" x14ac:dyDescent="0.3">
      <c r="A29" t="str">
        <f>_xlfn.IFNA(IF(MATCH(B29,'Official List'!A:A,0)&gt;0, "Keep"), "Delete")</f>
        <v>Keep</v>
      </c>
      <c r="B29" t="s">
        <v>30</v>
      </c>
      <c r="C29" s="2">
        <v>8930</v>
      </c>
      <c r="D29" s="2">
        <v>9200</v>
      </c>
    </row>
    <row r="30" spans="1:4" x14ac:dyDescent="0.3">
      <c r="A30" t="str">
        <f>_xlfn.IFNA(IF(MATCH(B30,'Official List'!A:A,0)&gt;0, "Keep"), "Delete")</f>
        <v>Keep</v>
      </c>
      <c r="B30" t="s">
        <v>31</v>
      </c>
      <c r="C30" s="2">
        <v>5590</v>
      </c>
      <c r="D30" s="2">
        <v>6545</v>
      </c>
    </row>
    <row r="31" spans="1:4" x14ac:dyDescent="0.3">
      <c r="A31" t="str">
        <f>_xlfn.IFNA(IF(MATCH(B31,'Official List'!A:A,0)&gt;0, "Keep"), "Delete")</f>
        <v>Keep</v>
      </c>
      <c r="B31" t="s">
        <v>164</v>
      </c>
      <c r="C31" s="2">
        <v>2290</v>
      </c>
      <c r="D31" s="2">
        <v>2350</v>
      </c>
    </row>
    <row r="32" spans="1:4" x14ac:dyDescent="0.3">
      <c r="A32" t="str">
        <f>_xlfn.IFNA(IF(MATCH(B32,'Official List'!A:A,0)&gt;0, "Keep"), "Delete")</f>
        <v>Keep</v>
      </c>
      <c r="B32" t="s">
        <v>32</v>
      </c>
      <c r="C32" s="2">
        <v>5565</v>
      </c>
      <c r="D32" s="2">
        <v>5645</v>
      </c>
    </row>
    <row r="33" spans="1:4" x14ac:dyDescent="0.3">
      <c r="A33" t="str">
        <f>_xlfn.IFNA(IF(MATCH(B33,'Official List'!A:A,0)&gt;0, "Keep"), "Delete")</f>
        <v>Keep</v>
      </c>
      <c r="B33" t="s">
        <v>172</v>
      </c>
      <c r="C33">
        <v>170</v>
      </c>
      <c r="D33">
        <v>175</v>
      </c>
    </row>
    <row r="34" spans="1:4" x14ac:dyDescent="0.3">
      <c r="A34" t="str">
        <f>_xlfn.IFNA(IF(MATCH(B34,'Official List'!A:A,0)&gt;0, "Keep"), "Delete")</f>
        <v>Keep</v>
      </c>
      <c r="B34" t="s">
        <v>33</v>
      </c>
      <c r="C34" s="2">
        <v>8635</v>
      </c>
      <c r="D34" s="2">
        <v>8805</v>
      </c>
    </row>
    <row r="35" spans="1:4" x14ac:dyDescent="0.3">
      <c r="A35" t="str">
        <f>_xlfn.IFNA(IF(MATCH(B35,'Official List'!A:A,0)&gt;0, "Keep"), "Delete")</f>
        <v>Keep</v>
      </c>
      <c r="B35" t="s">
        <v>174</v>
      </c>
      <c r="C35">
        <v>750</v>
      </c>
      <c r="D35">
        <v>820</v>
      </c>
    </row>
    <row r="36" spans="1:4" x14ac:dyDescent="0.3">
      <c r="A36" t="str">
        <f>_xlfn.IFNA(IF(MATCH(B36,'Official List'!A:A,0)&gt;0, "Keep"), "Delete")</f>
        <v>Keep</v>
      </c>
      <c r="B36" t="s">
        <v>175</v>
      </c>
      <c r="C36" s="2">
        <v>2010</v>
      </c>
      <c r="D36" s="2">
        <v>2095</v>
      </c>
    </row>
    <row r="37" spans="1:4" x14ac:dyDescent="0.3">
      <c r="A37" t="str">
        <f>_xlfn.IFNA(IF(MATCH(B37,'Official List'!A:A,0)&gt;0, "Keep"), "Delete")</f>
        <v>Keep</v>
      </c>
      <c r="B37" t="s">
        <v>34</v>
      </c>
      <c r="C37" s="2">
        <v>4385</v>
      </c>
      <c r="D37" s="2">
        <v>4805</v>
      </c>
    </row>
    <row r="38" spans="1:4" x14ac:dyDescent="0.3">
      <c r="A38" t="str">
        <f>_xlfn.IFNA(IF(MATCH(B38,'Official List'!A:A,0)&gt;0, "Keep"), "Delete")</f>
        <v>Keep</v>
      </c>
      <c r="B38" t="s">
        <v>35</v>
      </c>
      <c r="C38" s="2">
        <v>7950</v>
      </c>
      <c r="D38" s="2">
        <v>8140</v>
      </c>
    </row>
    <row r="39" spans="1:4" x14ac:dyDescent="0.3">
      <c r="A39" t="str">
        <f>_xlfn.IFNA(IF(MATCH(B39,'Official List'!A:A,0)&gt;0, "Keep"), "Delete")</f>
        <v>Keep</v>
      </c>
      <c r="B39" t="s">
        <v>36</v>
      </c>
      <c r="C39" s="2">
        <v>7390</v>
      </c>
      <c r="D39" s="2">
        <v>7570</v>
      </c>
    </row>
    <row r="40" spans="1:4" x14ac:dyDescent="0.3">
      <c r="A40" t="str">
        <f>_xlfn.IFNA(IF(MATCH(B40,'Official List'!A:A,0)&gt;0, "Keep"), "Delete")</f>
        <v>Keep</v>
      </c>
      <c r="B40" t="s">
        <v>37</v>
      </c>
      <c r="C40">
        <v>675</v>
      </c>
      <c r="D40" s="2">
        <v>4825</v>
      </c>
    </row>
    <row r="41" spans="1:4" x14ac:dyDescent="0.3">
      <c r="A41" t="str">
        <f>_xlfn.IFNA(IF(MATCH(B41,'Official List'!A:A,0)&gt;0, "Keep"), "Delete")</f>
        <v>Keep</v>
      </c>
      <c r="B41" t="s">
        <v>38</v>
      </c>
      <c r="C41" s="2">
        <v>4720</v>
      </c>
      <c r="D41" s="2">
        <v>5005</v>
      </c>
    </row>
    <row r="42" spans="1:4" x14ac:dyDescent="0.3">
      <c r="A42" t="str">
        <f>_xlfn.IFNA(IF(MATCH(B42,'Official List'!A:A,0)&gt;0, "Keep"), "Delete")</f>
        <v>Keep</v>
      </c>
      <c r="B42" t="s">
        <v>39</v>
      </c>
      <c r="C42" s="2">
        <v>5565</v>
      </c>
      <c r="D42" s="2">
        <v>5670</v>
      </c>
    </row>
    <row r="43" spans="1:4" x14ac:dyDescent="0.3">
      <c r="A43" t="str">
        <f>_xlfn.IFNA(IF(MATCH(B43,'Official List'!A:A,0)&gt;0, "Keep"), "Delete")</f>
        <v>Keep</v>
      </c>
      <c r="B43" t="s">
        <v>40</v>
      </c>
      <c r="C43" s="2">
        <v>5130</v>
      </c>
      <c r="D43" s="2">
        <v>5180</v>
      </c>
    </row>
    <row r="44" spans="1:4" x14ac:dyDescent="0.3">
      <c r="A44" t="str">
        <f>_xlfn.IFNA(IF(MATCH(B44,'Official List'!A:A,0)&gt;0, "Keep"), "Delete")</f>
        <v>Keep</v>
      </c>
      <c r="B44" t="s">
        <v>41</v>
      </c>
      <c r="C44" s="2">
        <v>7050</v>
      </c>
      <c r="D44" s="2">
        <v>7410</v>
      </c>
    </row>
    <row r="45" spans="1:4" x14ac:dyDescent="0.3">
      <c r="A45" t="str">
        <f>_xlfn.IFNA(IF(MATCH(B45,'Official List'!A:A,0)&gt;0, "Keep"), "Delete")</f>
        <v>Keep</v>
      </c>
      <c r="B45" t="s">
        <v>42</v>
      </c>
      <c r="C45">
        <v>395</v>
      </c>
      <c r="D45" s="2">
        <v>4175</v>
      </c>
    </row>
    <row r="46" spans="1:4" x14ac:dyDescent="0.3">
      <c r="A46" t="str">
        <f>_xlfn.IFNA(IF(MATCH(B46,'Official List'!A:A,0)&gt;0, "Keep"), "Delete")</f>
        <v>Keep</v>
      </c>
      <c r="B46" t="s">
        <v>43</v>
      </c>
      <c r="C46" s="2">
        <v>2890</v>
      </c>
      <c r="D46" s="2">
        <v>7455</v>
      </c>
    </row>
    <row r="47" spans="1:4" x14ac:dyDescent="0.3">
      <c r="A47" t="str">
        <f>_xlfn.IFNA(IF(MATCH(B47,'Official List'!A:A,0)&gt;0, "Keep"), "Delete")</f>
        <v>Keep</v>
      </c>
      <c r="B47" t="s">
        <v>44</v>
      </c>
      <c r="C47" s="2">
        <v>4465</v>
      </c>
      <c r="D47" s="2">
        <v>4545</v>
      </c>
    </row>
    <row r="48" spans="1:4" x14ac:dyDescent="0.3">
      <c r="A48" t="str">
        <f>_xlfn.IFNA(IF(MATCH(B48,'Official List'!A:A,0)&gt;0, "Keep"), "Delete")</f>
        <v>Keep</v>
      </c>
      <c r="B48" t="s">
        <v>45</v>
      </c>
      <c r="C48" s="2">
        <v>6095</v>
      </c>
      <c r="D48" s="2">
        <v>6585</v>
      </c>
    </row>
    <row r="49" spans="1:4" x14ac:dyDescent="0.3">
      <c r="A49" t="str">
        <f>_xlfn.IFNA(IF(MATCH(B49,'Official List'!A:A,0)&gt;0, "Keep"), "Delete")</f>
        <v>Keep</v>
      </c>
      <c r="B49" t="s">
        <v>180</v>
      </c>
      <c r="C49" s="2">
        <v>1985</v>
      </c>
      <c r="D49" s="2">
        <v>2090</v>
      </c>
    </row>
    <row r="50" spans="1:4" x14ac:dyDescent="0.3">
      <c r="A50" t="str">
        <f>_xlfn.IFNA(IF(MATCH(B50,'Official List'!A:A,0)&gt;0, "Keep"), "Delete")</f>
        <v>Keep</v>
      </c>
      <c r="B50" t="s">
        <v>46</v>
      </c>
      <c r="C50">
        <v>310</v>
      </c>
      <c r="D50" s="2">
        <v>5705</v>
      </c>
    </row>
    <row r="51" spans="1:4" x14ac:dyDescent="0.3">
      <c r="A51" t="str">
        <f>_xlfn.IFNA(IF(MATCH(B51,'Official List'!A:A,0)&gt;0, "Keep"), "Delete")</f>
        <v>Keep</v>
      </c>
      <c r="B51" t="s">
        <v>47</v>
      </c>
      <c r="C51">
        <v>190</v>
      </c>
      <c r="D51">
        <v>560</v>
      </c>
    </row>
    <row r="52" spans="1:4" x14ac:dyDescent="0.3">
      <c r="A52" t="str">
        <f>_xlfn.IFNA(IF(MATCH(B52,'Official List'!A:A,0)&gt;0, "Keep"), "Delete")</f>
        <v>Keep</v>
      </c>
      <c r="B52" t="s">
        <v>48</v>
      </c>
      <c r="C52">
        <v>990</v>
      </c>
      <c r="D52" s="2">
        <v>8115</v>
      </c>
    </row>
    <row r="53" spans="1:4" x14ac:dyDescent="0.3">
      <c r="A53" t="str">
        <f>_xlfn.IFNA(IF(MATCH(B53,'Official List'!A:A,0)&gt;0, "Keep"), "Delete")</f>
        <v>Keep</v>
      </c>
      <c r="B53" t="s">
        <v>186</v>
      </c>
      <c r="C53" s="2">
        <v>3330</v>
      </c>
      <c r="D53" s="2">
        <v>3645</v>
      </c>
    </row>
    <row r="54" spans="1:4" x14ac:dyDescent="0.3">
      <c r="A54" t="str">
        <f>_xlfn.IFNA(IF(MATCH(B54,'Official List'!A:A,0)&gt;0, "Keep"), "Delete")</f>
        <v>Keep</v>
      </c>
      <c r="B54" t="s">
        <v>49</v>
      </c>
      <c r="C54">
        <v>540</v>
      </c>
      <c r="D54" s="2">
        <v>3210</v>
      </c>
    </row>
    <row r="55" spans="1:4" x14ac:dyDescent="0.3">
      <c r="A55" t="str">
        <f>_xlfn.IFNA(IF(MATCH(B55,'Official List'!A:A,0)&gt;0, "Keep"), "Delete")</f>
        <v>Keep</v>
      </c>
      <c r="B55" t="s">
        <v>50</v>
      </c>
      <c r="C55" s="2">
        <v>3435</v>
      </c>
      <c r="D55" s="2">
        <v>3515</v>
      </c>
    </row>
    <row r="56" spans="1:4" x14ac:dyDescent="0.3">
      <c r="A56" t="str">
        <f>_xlfn.IFNA(IF(MATCH(B56,'Official List'!A:A,0)&gt;0, "Keep"), "Delete")</f>
        <v>Keep</v>
      </c>
      <c r="B56" t="s">
        <v>51</v>
      </c>
      <c r="C56" s="2">
        <v>7560</v>
      </c>
      <c r="D56" s="2">
        <v>7705</v>
      </c>
    </row>
    <row r="57" spans="1:4" x14ac:dyDescent="0.3">
      <c r="A57" t="str">
        <f>_xlfn.IFNA(IF(MATCH(B57,'Official List'!A:A,0)&gt;0, "Keep"), "Delete")</f>
        <v>Keep</v>
      </c>
      <c r="B57" t="s">
        <v>52</v>
      </c>
      <c r="C57">
        <v>255</v>
      </c>
      <c r="D57">
        <v>275</v>
      </c>
    </row>
    <row r="58" spans="1:4" x14ac:dyDescent="0.3">
      <c r="A58" t="str">
        <f>_xlfn.IFNA(IF(MATCH(B58,'Official List'!A:A,0)&gt;0, "Keep"), "Delete")</f>
        <v>Keep</v>
      </c>
      <c r="B58" t="s">
        <v>54</v>
      </c>
      <c r="C58">
        <v>510</v>
      </c>
      <c r="D58" s="2">
        <v>2435</v>
      </c>
    </row>
    <row r="59" spans="1:4" x14ac:dyDescent="0.3">
      <c r="A59" t="str">
        <f>_xlfn.IFNA(IF(MATCH(B59,'Official List'!A:A,0)&gt;0, "Keep"), "Delete")</f>
        <v>Keep</v>
      </c>
      <c r="B59" t="s">
        <v>55</v>
      </c>
      <c r="C59" s="2">
        <v>9380</v>
      </c>
      <c r="D59" s="2">
        <v>9510</v>
      </c>
    </row>
    <row r="60" spans="1:4" x14ac:dyDescent="0.3">
      <c r="A60" t="str">
        <f>_xlfn.IFNA(IF(MATCH(B60,'Official List'!A:A,0)&gt;0, "Keep"), "Delete")</f>
        <v>Keep</v>
      </c>
      <c r="B60" t="s">
        <v>189</v>
      </c>
      <c r="C60" s="2">
        <v>5915</v>
      </c>
      <c r="D60" s="2">
        <v>5980</v>
      </c>
    </row>
    <row r="61" spans="1:4" x14ac:dyDescent="0.3">
      <c r="A61" t="str">
        <f>_xlfn.IFNA(IF(MATCH(B61,'Official List'!A:A,0)&gt;0, "Keep"), "Delete")</f>
        <v>Keep</v>
      </c>
      <c r="B61" t="s">
        <v>56</v>
      </c>
      <c r="C61" s="2">
        <v>6055</v>
      </c>
      <c r="D61" s="2">
        <v>6130</v>
      </c>
    </row>
    <row r="62" spans="1:4" x14ac:dyDescent="0.3">
      <c r="A62" t="str">
        <f>_xlfn.IFNA(IF(MATCH(B62,'Official List'!A:A,0)&gt;0, "Keep"), "Delete")</f>
        <v>Keep</v>
      </c>
      <c r="B62" t="s">
        <v>57</v>
      </c>
      <c r="C62" s="2">
        <v>3085</v>
      </c>
      <c r="D62" s="2">
        <v>3250</v>
      </c>
    </row>
    <row r="63" spans="1:4" x14ac:dyDescent="0.3">
      <c r="A63" t="str">
        <f>_xlfn.IFNA(IF(MATCH(B63,'Official List'!A:A,0)&gt;0, "Keep"), "Delete")</f>
        <v>Keep</v>
      </c>
      <c r="B63" t="s">
        <v>58</v>
      </c>
      <c r="C63" s="2">
        <v>4040</v>
      </c>
      <c r="D63" s="2">
        <v>4200</v>
      </c>
    </row>
    <row r="64" spans="1:4" x14ac:dyDescent="0.3">
      <c r="A64" t="str">
        <f>_xlfn.IFNA(IF(MATCH(B64,'Official List'!A:A,0)&gt;0, "Keep"), "Delete")</f>
        <v>Keep</v>
      </c>
      <c r="B64" t="s">
        <v>59</v>
      </c>
      <c r="C64" s="2">
        <v>5705</v>
      </c>
      <c r="D64" s="2">
        <v>5820</v>
      </c>
    </row>
    <row r="65" spans="1:4" x14ac:dyDescent="0.3">
      <c r="A65" t="str">
        <f>_xlfn.IFNA(IF(MATCH(B65,'Official List'!A:A,0)&gt;0, "Keep"), "Delete")</f>
        <v>Keep</v>
      </c>
      <c r="B65" t="s">
        <v>60</v>
      </c>
      <c r="C65" s="2">
        <v>9315</v>
      </c>
      <c r="D65" s="2">
        <v>9615</v>
      </c>
    </row>
    <row r="66" spans="1:4" x14ac:dyDescent="0.3">
      <c r="A66" t="str">
        <f>_xlfn.IFNA(IF(MATCH(B66,'Official List'!A:A,0)&gt;0, "Keep"), "Delete")</f>
        <v>Keep</v>
      </c>
      <c r="B66" t="s">
        <v>61</v>
      </c>
      <c r="C66" s="2">
        <v>6075</v>
      </c>
      <c r="D66" s="2">
        <v>6205</v>
      </c>
    </row>
    <row r="67" spans="1:4" x14ac:dyDescent="0.3">
      <c r="A67" t="str">
        <f>_xlfn.IFNA(IF(MATCH(B67,'Official List'!A:A,0)&gt;0, "Keep"), "Delete")</f>
        <v>Keep</v>
      </c>
      <c r="B67" t="s">
        <v>63</v>
      </c>
      <c r="C67" s="2">
        <v>3335</v>
      </c>
      <c r="D67" s="2">
        <v>3555</v>
      </c>
    </row>
    <row r="68" spans="1:4" x14ac:dyDescent="0.3">
      <c r="A68" t="str">
        <f>_xlfn.IFNA(IF(MATCH(B68,'Official List'!A:A,0)&gt;0, "Keep"), "Delete")</f>
        <v>Keep</v>
      </c>
      <c r="B68" t="s">
        <v>65</v>
      </c>
      <c r="C68" s="2">
        <v>9730</v>
      </c>
      <c r="D68" s="2">
        <v>10005</v>
      </c>
    </row>
    <row r="69" spans="1:4" x14ac:dyDescent="0.3">
      <c r="A69" t="str">
        <f>_xlfn.IFNA(IF(MATCH(B69,'Official List'!A:A,0)&gt;0, "Keep"), "Delete")</f>
        <v>Keep</v>
      </c>
      <c r="B69" t="s">
        <v>67</v>
      </c>
      <c r="C69" s="2">
        <v>8660</v>
      </c>
      <c r="D69" s="2">
        <v>8980</v>
      </c>
    </row>
    <row r="70" spans="1:4" x14ac:dyDescent="0.3">
      <c r="A70" t="str">
        <f>_xlfn.IFNA(IF(MATCH(B70,'Official List'!A:A,0)&gt;0, "Keep"), "Delete")</f>
        <v>Keep</v>
      </c>
      <c r="B70" t="s">
        <v>68</v>
      </c>
      <c r="C70" s="2">
        <v>1515</v>
      </c>
      <c r="D70" s="2">
        <v>1545</v>
      </c>
    </row>
    <row r="71" spans="1:4" x14ac:dyDescent="0.3">
      <c r="A71" t="str">
        <f>_xlfn.IFNA(IF(MATCH(B71,'Official List'!A:A,0)&gt;0, "Keep"), "Delete")</f>
        <v>Keep</v>
      </c>
      <c r="B71" t="s">
        <v>69</v>
      </c>
      <c r="C71" s="2">
        <v>4880</v>
      </c>
      <c r="D71" s="2">
        <v>5020</v>
      </c>
    </row>
    <row r="72" spans="1:4" x14ac:dyDescent="0.3">
      <c r="A72" t="str">
        <f>_xlfn.IFNA(IF(MATCH(B72,'Official List'!A:A,0)&gt;0, "Keep"), "Delete")</f>
        <v>Keep</v>
      </c>
      <c r="B72" t="s">
        <v>70</v>
      </c>
      <c r="C72" s="2">
        <v>5465</v>
      </c>
      <c r="D72" s="2">
        <v>5565</v>
      </c>
    </row>
    <row r="73" spans="1:4" x14ac:dyDescent="0.3">
      <c r="A73" t="str">
        <f>_xlfn.IFNA(IF(MATCH(B73,'Official List'!A:A,0)&gt;0, "Keep"), "Delete")</f>
        <v>Keep</v>
      </c>
      <c r="B73" t="s">
        <v>199</v>
      </c>
      <c r="C73" s="2">
        <v>1910</v>
      </c>
      <c r="D73" s="2">
        <v>2265</v>
      </c>
    </row>
    <row r="74" spans="1:4" x14ac:dyDescent="0.3">
      <c r="A74" t="str">
        <f>_xlfn.IFNA(IF(MATCH(B74,'Official List'!A:A,0)&gt;0, "Keep"), "Delete")</f>
        <v>Keep</v>
      </c>
      <c r="B74" t="s">
        <v>71</v>
      </c>
      <c r="C74" s="2">
        <v>7435</v>
      </c>
      <c r="D74" s="2">
        <v>8800</v>
      </c>
    </row>
    <row r="75" spans="1:4" x14ac:dyDescent="0.3">
      <c r="A75" t="str">
        <f>_xlfn.IFNA(IF(MATCH(B75,'Official List'!A:A,0)&gt;0, "Keep"), "Delete")</f>
        <v>Keep</v>
      </c>
      <c r="B75" t="s">
        <v>72</v>
      </c>
      <c r="C75" s="2">
        <v>7160</v>
      </c>
      <c r="D75" s="2">
        <v>7770</v>
      </c>
    </row>
    <row r="76" spans="1:4" x14ac:dyDescent="0.3">
      <c r="A76" t="str">
        <f>_xlfn.IFNA(IF(MATCH(B76,'Official List'!A:A,0)&gt;0, "Keep"), "Delete")</f>
        <v>Keep</v>
      </c>
      <c r="B76" t="s">
        <v>74</v>
      </c>
      <c r="C76" s="2">
        <v>3420</v>
      </c>
      <c r="D76" s="2">
        <v>3545</v>
      </c>
    </row>
    <row r="77" spans="1:4" x14ac:dyDescent="0.3">
      <c r="A77" t="str">
        <f>_xlfn.IFNA(IF(MATCH(B77,'Official List'!A:A,0)&gt;0, "Keep"), "Delete")</f>
        <v>Keep</v>
      </c>
      <c r="B77" t="s">
        <v>203</v>
      </c>
      <c r="C77">
        <v>285</v>
      </c>
      <c r="D77">
        <v>290</v>
      </c>
    </row>
    <row r="78" spans="1:4" x14ac:dyDescent="0.3">
      <c r="A78" t="str">
        <f>_xlfn.IFNA(IF(MATCH(B78,'Official List'!A:A,0)&gt;0, "Keep"), "Delete")</f>
        <v>Keep</v>
      </c>
      <c r="B78" t="s">
        <v>204</v>
      </c>
      <c r="C78">
        <v>45</v>
      </c>
      <c r="D78">
        <v>50</v>
      </c>
    </row>
    <row r="79" spans="1:4" x14ac:dyDescent="0.3">
      <c r="A79" t="str">
        <f>_xlfn.IFNA(IF(MATCH(B79,'Official List'!A:A,0)&gt;0, "Keep"), "Delete")</f>
        <v>Keep</v>
      </c>
      <c r="B79" t="s">
        <v>75</v>
      </c>
      <c r="C79" s="2">
        <v>4795</v>
      </c>
      <c r="D79" s="2">
        <v>4845</v>
      </c>
    </row>
    <row r="80" spans="1:4" x14ac:dyDescent="0.3">
      <c r="A80" t="str">
        <f>_xlfn.IFNA(IF(MATCH(B80,'Official List'!A:A,0)&gt;0, "Keep"), "Delete")</f>
        <v>Keep</v>
      </c>
      <c r="B80" t="s">
        <v>210</v>
      </c>
      <c r="C80" s="2">
        <v>7810</v>
      </c>
      <c r="D80" s="2">
        <v>7875</v>
      </c>
    </row>
    <row r="81" spans="1:4" x14ac:dyDescent="0.3">
      <c r="A81" t="str">
        <f>_xlfn.IFNA(IF(MATCH(B81,'Official List'!A:A,0)&gt;0, "Keep"), "Delete")</f>
        <v>Keep</v>
      </c>
      <c r="B81" t="s">
        <v>76</v>
      </c>
      <c r="C81" s="2">
        <v>1590</v>
      </c>
      <c r="D81" s="2">
        <v>1655</v>
      </c>
    </row>
    <row r="82" spans="1:4" x14ac:dyDescent="0.3">
      <c r="A82" t="str">
        <f>_xlfn.IFNA(IF(MATCH(B82,'Official List'!A:A,0)&gt;0, "Keep"), "Delete")</f>
        <v>Keep</v>
      </c>
      <c r="B82" t="s">
        <v>77</v>
      </c>
      <c r="C82">
        <v>480</v>
      </c>
      <c r="D82">
        <v>500</v>
      </c>
    </row>
    <row r="83" spans="1:4" x14ac:dyDescent="0.3">
      <c r="A83" t="str">
        <f>_xlfn.IFNA(IF(MATCH(B83,'Official List'!A:A,0)&gt;0, "Keep"), "Delete")</f>
        <v>Keep</v>
      </c>
      <c r="B83" t="s">
        <v>78</v>
      </c>
      <c r="C83" s="2">
        <v>4120</v>
      </c>
      <c r="D83" s="2">
        <v>4320</v>
      </c>
    </row>
    <row r="84" spans="1:4" x14ac:dyDescent="0.3">
      <c r="A84" t="str">
        <f>_xlfn.IFNA(IF(MATCH(B84,'Official List'!A:A,0)&gt;0, "Keep"), "Delete")</f>
        <v>Keep</v>
      </c>
      <c r="B84" t="s">
        <v>79</v>
      </c>
      <c r="C84" s="2">
        <v>11945</v>
      </c>
      <c r="D84" s="2">
        <v>12490</v>
      </c>
    </row>
    <row r="85" spans="1:4" x14ac:dyDescent="0.3">
      <c r="A85" t="str">
        <f>_xlfn.IFNA(IF(MATCH(B85,'Official List'!A:A,0)&gt;0, "Keep"), "Delete")</f>
        <v>Keep</v>
      </c>
      <c r="B85" t="s">
        <v>80</v>
      </c>
      <c r="C85" s="2">
        <v>9000</v>
      </c>
      <c r="D85" s="2">
        <v>9590</v>
      </c>
    </row>
    <row r="86" spans="1:4" x14ac:dyDescent="0.3">
      <c r="A86" t="str">
        <f>_xlfn.IFNA(IF(MATCH(B86,'Official List'!A:A,0)&gt;0, "Keep"), "Delete")</f>
        <v>Keep</v>
      </c>
      <c r="B86" t="s">
        <v>81</v>
      </c>
      <c r="C86" s="2">
        <v>7255</v>
      </c>
      <c r="D86" s="2">
        <v>7345</v>
      </c>
    </row>
    <row r="87" spans="1:4" x14ac:dyDescent="0.3">
      <c r="A87" t="str">
        <f>_xlfn.IFNA(IF(MATCH(B87,'Official List'!A:A,0)&gt;0, "Keep"), "Delete")</f>
        <v>Keep</v>
      </c>
      <c r="B87" t="s">
        <v>83</v>
      </c>
      <c r="C87" s="2">
        <v>6850</v>
      </c>
      <c r="D87" s="2">
        <v>7300</v>
      </c>
    </row>
    <row r="88" spans="1:4" x14ac:dyDescent="0.3">
      <c r="A88" t="str">
        <f>_xlfn.IFNA(IF(MATCH(B88,'Official List'!A:A,0)&gt;0, "Keep"), "Delete")</f>
        <v>Keep</v>
      </c>
      <c r="B88" t="s">
        <v>85</v>
      </c>
      <c r="C88" s="2">
        <v>5220</v>
      </c>
      <c r="D88" s="2">
        <v>5300</v>
      </c>
    </row>
    <row r="89" spans="1:4" x14ac:dyDescent="0.3">
      <c r="A89" t="str">
        <f>_xlfn.IFNA(IF(MATCH(B89,'Official List'!A:A,0)&gt;0, "Keep"), "Delete")</f>
        <v>Keep</v>
      </c>
      <c r="B89" t="s">
        <v>86</v>
      </c>
      <c r="C89" s="2">
        <v>9350</v>
      </c>
      <c r="D89" s="2">
        <v>9770</v>
      </c>
    </row>
    <row r="90" spans="1:4" x14ac:dyDescent="0.3">
      <c r="A90" t="str">
        <f>_xlfn.IFNA(IF(MATCH(B90,'Official List'!A:A,0)&gt;0, "Keep"), "Delete")</f>
        <v>Keep</v>
      </c>
      <c r="B90" t="s">
        <v>236</v>
      </c>
      <c r="C90">
        <v>785</v>
      </c>
      <c r="D90">
        <v>800</v>
      </c>
    </row>
    <row r="91" spans="1:4" x14ac:dyDescent="0.3">
      <c r="A91" t="str">
        <f>_xlfn.IFNA(IF(MATCH(B91,'Official List'!A:A,0)&gt;0, "Keep"), "Delete")</f>
        <v>Keep</v>
      </c>
      <c r="B91" t="s">
        <v>237</v>
      </c>
      <c r="C91" s="2">
        <v>8860</v>
      </c>
      <c r="D91" s="2">
        <v>9120</v>
      </c>
    </row>
    <row r="92" spans="1:4" x14ac:dyDescent="0.3">
      <c r="A92" t="str">
        <f>_xlfn.IFNA(IF(MATCH(B92,'Official List'!A:A,0)&gt;0, "Keep"), "Delete")</f>
        <v>Keep</v>
      </c>
      <c r="B92" t="s">
        <v>238</v>
      </c>
      <c r="C92" s="2">
        <v>9450</v>
      </c>
      <c r="D92" s="2">
        <v>9630</v>
      </c>
    </row>
    <row r="93" spans="1:4" x14ac:dyDescent="0.3">
      <c r="A93" t="str">
        <f>_xlfn.IFNA(IF(MATCH(B93,'Official List'!A:A,0)&gt;0, "Keep"), "Delete")</f>
        <v>Keep</v>
      </c>
      <c r="B93" t="s">
        <v>240</v>
      </c>
      <c r="C93" s="2">
        <v>28685</v>
      </c>
      <c r="D93" s="2">
        <v>39300</v>
      </c>
    </row>
    <row r="94" spans="1:4" x14ac:dyDescent="0.3">
      <c r="A94" t="str">
        <f>_xlfn.IFNA(IF(MATCH(B94,'Official List'!A:A,0)&gt;0, "Keep"), "Delete")</f>
        <v>Keep</v>
      </c>
      <c r="B94" t="s">
        <v>87</v>
      </c>
      <c r="C94" s="2">
        <v>6695</v>
      </c>
      <c r="D94" s="2">
        <v>6925</v>
      </c>
    </row>
    <row r="95" spans="1:4" x14ac:dyDescent="0.3">
      <c r="A95" t="str">
        <f>_xlfn.IFNA(IF(MATCH(B95,'Official List'!A:A,0)&gt;0, "Keep"), "Delete")</f>
        <v>Keep</v>
      </c>
      <c r="B95" t="s">
        <v>88</v>
      </c>
      <c r="C95" s="2">
        <v>6080</v>
      </c>
      <c r="D95" s="2">
        <v>6490</v>
      </c>
    </row>
    <row r="96" spans="1:4" x14ac:dyDescent="0.3">
      <c r="A96" t="str">
        <f>_xlfn.IFNA(IF(MATCH(B96,'Official List'!A:A,0)&gt;0, "Keep"), "Delete")</f>
        <v>Keep</v>
      </c>
      <c r="B96" t="s">
        <v>89</v>
      </c>
      <c r="C96" s="2">
        <v>7740</v>
      </c>
      <c r="D96" s="2">
        <v>8060</v>
      </c>
    </row>
    <row r="97" spans="1:4" x14ac:dyDescent="0.3">
      <c r="A97" t="str">
        <f>_xlfn.IFNA(IF(MATCH(B97,'Official List'!A:A,0)&gt;0, "Keep"), "Delete")</f>
        <v>Keep</v>
      </c>
      <c r="B97" t="s">
        <v>90</v>
      </c>
      <c r="C97" s="2">
        <v>8035</v>
      </c>
      <c r="D97" s="2">
        <v>8295</v>
      </c>
    </row>
    <row r="98" spans="1:4" x14ac:dyDescent="0.3">
      <c r="A98" t="str">
        <f>_xlfn.IFNA(IF(MATCH(B98,'Official List'!A:A,0)&gt;0, "Keep"), "Delete")</f>
        <v>Keep</v>
      </c>
      <c r="B98" t="s">
        <v>91</v>
      </c>
      <c r="C98">
        <v>230</v>
      </c>
      <c r="D98" s="2">
        <v>1710</v>
      </c>
    </row>
    <row r="99" spans="1:4" x14ac:dyDescent="0.3">
      <c r="A99" t="str">
        <f>_xlfn.IFNA(IF(MATCH(B99,'Official List'!A:A,0)&gt;0, "Keep"), "Delete")</f>
        <v>Keep</v>
      </c>
      <c r="B99" t="s">
        <v>92</v>
      </c>
      <c r="C99" s="2">
        <v>5275</v>
      </c>
      <c r="D99" s="2">
        <v>5405</v>
      </c>
    </row>
    <row r="100" spans="1:4" x14ac:dyDescent="0.3">
      <c r="A100" t="str">
        <f>_xlfn.IFNA(IF(MATCH(B100,'Official List'!A:A,0)&gt;0, "Keep"), "Delete")</f>
        <v>Keep</v>
      </c>
      <c r="B100" t="s">
        <v>94</v>
      </c>
      <c r="C100" s="2">
        <v>4745</v>
      </c>
      <c r="D100" s="2">
        <v>5005</v>
      </c>
    </row>
    <row r="101" spans="1:4" x14ac:dyDescent="0.3">
      <c r="A101" t="str">
        <f>_xlfn.IFNA(IF(MATCH(B101,'Official List'!A:A,0)&gt;0, "Keep"), "Delete")</f>
        <v>Keep</v>
      </c>
      <c r="B101" t="s">
        <v>251</v>
      </c>
      <c r="C101">
        <v>185</v>
      </c>
      <c r="D101">
        <v>190</v>
      </c>
    </row>
    <row r="102" spans="1:4" x14ac:dyDescent="0.3">
      <c r="A102" t="str">
        <f>_xlfn.IFNA(IF(MATCH(B102,'Official List'!A:A,0)&gt;0, "Keep"), "Delete")</f>
        <v>Keep</v>
      </c>
      <c r="B102" t="s">
        <v>95</v>
      </c>
      <c r="C102">
        <v>370</v>
      </c>
      <c r="D102" s="2">
        <v>3965</v>
      </c>
    </row>
    <row r="103" spans="1:4" x14ac:dyDescent="0.3">
      <c r="A103" t="str">
        <f>_xlfn.IFNA(IF(MATCH(B103,'Official List'!A:A,0)&gt;0, "Keep"), "Delete")</f>
        <v>Keep</v>
      </c>
      <c r="B103" t="s">
        <v>96</v>
      </c>
      <c r="C103" s="2">
        <v>4470</v>
      </c>
      <c r="D103" s="2">
        <v>4495</v>
      </c>
    </row>
    <row r="104" spans="1:4" x14ac:dyDescent="0.3">
      <c r="A104" t="str">
        <f>_xlfn.IFNA(IF(MATCH(B104,'Official List'!A:A,0)&gt;0, "Keep"), "Delete")</f>
        <v>Keep</v>
      </c>
      <c r="B104" t="s">
        <v>97</v>
      </c>
      <c r="C104">
        <v>335</v>
      </c>
      <c r="D104">
        <v>350</v>
      </c>
    </row>
    <row r="105" spans="1:4" x14ac:dyDescent="0.3">
      <c r="A105" t="str">
        <f>_xlfn.IFNA(IF(MATCH(B105,'Official List'!A:A,0)&gt;0, "Keep"), "Delete")</f>
        <v>Keep</v>
      </c>
      <c r="B105" t="s">
        <v>257</v>
      </c>
      <c r="C105">
        <v>145</v>
      </c>
      <c r="D105">
        <v>170</v>
      </c>
    </row>
    <row r="106" spans="1:4" x14ac:dyDescent="0.3">
      <c r="A106" t="str">
        <f>_xlfn.IFNA(IF(MATCH(B106,'Official List'!A:A,0)&gt;0, "Keep"), "Delete")</f>
        <v>Keep</v>
      </c>
      <c r="B106" t="s">
        <v>99</v>
      </c>
      <c r="C106">
        <v>355</v>
      </c>
      <c r="D106">
        <v>375</v>
      </c>
    </row>
    <row r="107" spans="1:4" x14ac:dyDescent="0.3">
      <c r="A107" t="str">
        <f>_xlfn.IFNA(IF(MATCH(B107,'Official List'!A:A,0)&gt;0, "Keep"), "Delete")</f>
        <v>Keep</v>
      </c>
      <c r="B107" t="s">
        <v>100</v>
      </c>
      <c r="C107" s="2">
        <v>3125</v>
      </c>
      <c r="D107" s="2">
        <v>3205</v>
      </c>
    </row>
    <row r="108" spans="1:4" x14ac:dyDescent="0.3">
      <c r="A108" t="str">
        <f>_xlfn.IFNA(IF(MATCH(B108,'Official List'!A:A,0)&gt;0, "Keep"), "Delete")</f>
        <v>Keep</v>
      </c>
      <c r="B108" t="s">
        <v>102</v>
      </c>
      <c r="C108">
        <v>530</v>
      </c>
      <c r="D108">
        <v>570</v>
      </c>
    </row>
    <row r="109" spans="1:4" x14ac:dyDescent="0.3">
      <c r="A109" t="str">
        <f>_xlfn.IFNA(IF(MATCH(B109,'Official List'!A:A,0)&gt;0, "Keep"), "Delete")</f>
        <v>Keep</v>
      </c>
      <c r="B109" t="s">
        <v>103</v>
      </c>
      <c r="C109">
        <v>860</v>
      </c>
      <c r="D109" s="2">
        <v>1850</v>
      </c>
    </row>
    <row r="110" spans="1:4" x14ac:dyDescent="0.3">
      <c r="A110" t="str">
        <f>_xlfn.IFNA(IF(MATCH(B110,'Official List'!A:A,0)&gt;0, "Keep"), "Delete")</f>
        <v>Keep</v>
      </c>
      <c r="B110" t="s">
        <v>104</v>
      </c>
      <c r="C110" s="2">
        <v>2155</v>
      </c>
      <c r="D110" s="2">
        <v>2180</v>
      </c>
    </row>
    <row r="111" spans="1:4" x14ac:dyDescent="0.3">
      <c r="A111" t="str">
        <f>_xlfn.IFNA(IF(MATCH(B111,'Official List'!A:A,0)&gt;0, "Keep"), "Delete")</f>
        <v>Keep</v>
      </c>
      <c r="B111" t="s">
        <v>106</v>
      </c>
      <c r="C111" s="2">
        <v>2200</v>
      </c>
      <c r="D111" s="2">
        <v>2275</v>
      </c>
    </row>
    <row r="112" spans="1:4" x14ac:dyDescent="0.3">
      <c r="A112" t="str">
        <f>_xlfn.IFNA(IF(MATCH(B112,'Official List'!A:A,0)&gt;0, "Keep"), "Delete")</f>
        <v>Keep</v>
      </c>
      <c r="B112" t="s">
        <v>107</v>
      </c>
      <c r="C112" s="2">
        <v>7080</v>
      </c>
      <c r="D112" s="2">
        <v>7315</v>
      </c>
    </row>
    <row r="113" spans="1:4" x14ac:dyDescent="0.3">
      <c r="A113" t="str">
        <f>_xlfn.IFNA(IF(MATCH(B113,'Official List'!A:A,0)&gt;0, "Keep"), "Delete")</f>
        <v>Keep</v>
      </c>
      <c r="B113" t="s">
        <v>108</v>
      </c>
      <c r="C113" s="2">
        <v>1615</v>
      </c>
      <c r="D113" s="2">
        <v>1655</v>
      </c>
    </row>
    <row r="114" spans="1:4" x14ac:dyDescent="0.3">
      <c r="A114" t="str">
        <f>_xlfn.IFNA(IF(MATCH(B114,'Official List'!A:A,0)&gt;0, "Keep"), "Delete")</f>
        <v>Keep</v>
      </c>
      <c r="B114" t="s">
        <v>110</v>
      </c>
      <c r="C114" s="2">
        <v>11105</v>
      </c>
      <c r="D114" s="2">
        <v>11295</v>
      </c>
    </row>
    <row r="115" spans="1:4" x14ac:dyDescent="0.3">
      <c r="A115" t="str">
        <f>_xlfn.IFNA(IF(MATCH(B115,'Official List'!A:A,0)&gt;0, "Keep"), "Delete")</f>
        <v>Keep</v>
      </c>
      <c r="B115" t="s">
        <v>111</v>
      </c>
      <c r="C115" s="2">
        <v>7695</v>
      </c>
      <c r="D115" s="2">
        <v>7930</v>
      </c>
    </row>
    <row r="116" spans="1:4" x14ac:dyDescent="0.3">
      <c r="A116" t="str">
        <f>_xlfn.IFNA(IF(MATCH(B116,'Official List'!A:A,0)&gt;0, "Keep"), "Delete")</f>
        <v>Keep</v>
      </c>
      <c r="B116" t="s">
        <v>112</v>
      </c>
      <c r="C116" s="2">
        <v>3280</v>
      </c>
      <c r="D116" s="2">
        <v>3395</v>
      </c>
    </row>
    <row r="117" spans="1:4" x14ac:dyDescent="0.3">
      <c r="A117" t="str">
        <f>_xlfn.IFNA(IF(MATCH(B117,'Official List'!A:A,0)&gt;0, "Keep"), "Delete")</f>
        <v>Keep</v>
      </c>
      <c r="B117" t="s">
        <v>113</v>
      </c>
      <c r="C117" s="2">
        <v>5845</v>
      </c>
      <c r="D117" s="2">
        <v>6065</v>
      </c>
    </row>
    <row r="118" spans="1:4" x14ac:dyDescent="0.3">
      <c r="A118" t="str">
        <f>_xlfn.IFNA(IF(MATCH(B118,'Official List'!A:A,0)&gt;0, "Keep"), "Delete")</f>
        <v>Keep</v>
      </c>
      <c r="B118" t="s">
        <v>114</v>
      </c>
      <c r="C118" s="2">
        <v>6285</v>
      </c>
      <c r="D118" s="2">
        <v>6545</v>
      </c>
    </row>
    <row r="119" spans="1:4" x14ac:dyDescent="0.3">
      <c r="A119" t="str">
        <f>_xlfn.IFNA(IF(MATCH(B119,'Official List'!A:A,0)&gt;0, "Keep"), "Delete")</f>
        <v>Keep</v>
      </c>
      <c r="B119" t="s">
        <v>115</v>
      </c>
      <c r="C119">
        <v>320</v>
      </c>
      <c r="D119" s="2">
        <v>3085</v>
      </c>
    </row>
    <row r="120" spans="1:4" x14ac:dyDescent="0.3">
      <c r="A120" t="str">
        <f>_xlfn.IFNA(IF(MATCH(B120,'Official List'!A:A,0)&gt;0, "Keep"), "Delete")</f>
        <v>Keep</v>
      </c>
      <c r="B120" t="s">
        <v>117</v>
      </c>
      <c r="C120">
        <v>350</v>
      </c>
      <c r="D120" s="2">
        <v>7105</v>
      </c>
    </row>
    <row r="121" spans="1:4" x14ac:dyDescent="0.3">
      <c r="A121" t="str">
        <f>_xlfn.IFNA(IF(MATCH(B121,'Official List'!A:A,0)&gt;0, "Keep"), "Delete")</f>
        <v>Keep</v>
      </c>
      <c r="B121" t="s">
        <v>118</v>
      </c>
      <c r="C121" s="2">
        <v>2350</v>
      </c>
      <c r="D121" s="2">
        <v>2360</v>
      </c>
    </row>
    <row r="122" spans="1:4" x14ac:dyDescent="0.3">
      <c r="A122" t="str">
        <f>_xlfn.IFNA(IF(MATCH(B122,'Official List'!A:A,0)&gt;0, "Keep"), "Delete")</f>
        <v>Keep</v>
      </c>
      <c r="B122" t="s">
        <v>119</v>
      </c>
      <c r="C122" s="2">
        <v>5160</v>
      </c>
      <c r="D122" s="2">
        <v>5220</v>
      </c>
    </row>
    <row r="123" spans="1:4" x14ac:dyDescent="0.3">
      <c r="A123" t="str">
        <f>_xlfn.IFNA(IF(MATCH(B123,'Official List'!A:A,0)&gt;0, "Keep"), "Delete")</f>
        <v>Keep</v>
      </c>
      <c r="B123" t="s">
        <v>120</v>
      </c>
      <c r="C123" s="2">
        <v>4525</v>
      </c>
      <c r="D123" s="2">
        <v>4630</v>
      </c>
    </row>
    <row r="124" spans="1:4" x14ac:dyDescent="0.3">
      <c r="A124" t="str">
        <f>_xlfn.IFNA(IF(MATCH(B124,'Official List'!A:A,0)&gt;0, "Keep"), "Delete")</f>
        <v>Keep</v>
      </c>
      <c r="B124" t="s">
        <v>121</v>
      </c>
      <c r="C124" s="2">
        <v>4650</v>
      </c>
      <c r="D124" s="2">
        <v>4800</v>
      </c>
    </row>
    <row r="125" spans="1:4" x14ac:dyDescent="0.3">
      <c r="A125" t="str">
        <f>_xlfn.IFNA(IF(MATCH(B125,'Official List'!A:A,0)&gt;0, "Keep"), "Delete")</f>
        <v>Keep</v>
      </c>
      <c r="B125" t="s">
        <v>122</v>
      </c>
      <c r="C125" s="2">
        <v>2620</v>
      </c>
      <c r="D125" s="2">
        <v>6695</v>
      </c>
    </row>
    <row r="126" spans="1:4" x14ac:dyDescent="0.3">
      <c r="A126" t="str">
        <f>_xlfn.IFNA(IF(MATCH(B126,'Official List'!A:A,0)&gt;0, "Keep"), "Delete")</f>
        <v>Keep</v>
      </c>
      <c r="B126" t="s">
        <v>123</v>
      </c>
      <c r="C126" s="2">
        <v>8925</v>
      </c>
      <c r="D126" s="2">
        <v>9145</v>
      </c>
    </row>
    <row r="127" spans="1:4" x14ac:dyDescent="0.3">
      <c r="A127" t="str">
        <f>_xlfn.IFNA(IF(MATCH(B127,'Official List'!A:A,0)&gt;0, "Keep"), "Delete")</f>
        <v>Keep</v>
      </c>
      <c r="B127" t="s">
        <v>264</v>
      </c>
      <c r="C127">
        <v>290</v>
      </c>
      <c r="D127">
        <v>320</v>
      </c>
    </row>
    <row r="128" spans="1:4" x14ac:dyDescent="0.3">
      <c r="A128" t="str">
        <f>_xlfn.IFNA(IF(MATCH(B128,'Official List'!A:A,0)&gt;0, "Keep"), "Delete")</f>
        <v>Keep</v>
      </c>
      <c r="B128" t="s">
        <v>124</v>
      </c>
      <c r="C128">
        <v>995</v>
      </c>
      <c r="D128" s="2">
        <v>4545</v>
      </c>
    </row>
    <row r="129" spans="1:4" x14ac:dyDescent="0.3">
      <c r="A129" t="str">
        <f>_xlfn.IFNA(IF(MATCH(B129,'Official List'!A:A,0)&gt;0, "Keep"), "Delete")</f>
        <v>Keep</v>
      </c>
      <c r="B129" t="s">
        <v>125</v>
      </c>
      <c r="C129">
        <v>75</v>
      </c>
      <c r="D129" s="2">
        <v>4065</v>
      </c>
    </row>
    <row r="130" spans="1:4" x14ac:dyDescent="0.3">
      <c r="A130" t="str">
        <f>_xlfn.IFNA(IF(MATCH(B130,'Official List'!A:A,0)&gt;0, "Keep"), "Delete")</f>
        <v>Keep</v>
      </c>
      <c r="B130" t="s">
        <v>266</v>
      </c>
      <c r="C130">
        <v>820</v>
      </c>
      <c r="D130" s="2">
        <v>9055</v>
      </c>
    </row>
    <row r="131" spans="1:4" x14ac:dyDescent="0.3">
      <c r="A131" t="str">
        <f>_xlfn.IFNA(IF(MATCH(B131,'Official List'!A:A,0)&gt;0, "Keep"), "Delete")</f>
        <v>Keep</v>
      </c>
      <c r="B131" t="s">
        <v>126</v>
      </c>
      <c r="C131" s="2">
        <v>9485</v>
      </c>
      <c r="D131" s="2">
        <v>9830</v>
      </c>
    </row>
    <row r="132" spans="1:4" x14ac:dyDescent="0.3">
      <c r="A132" t="str">
        <f>_xlfn.IFNA(IF(MATCH(B132,'Official List'!A:A,0)&gt;0, "Keep"), "Delete")</f>
        <v>Keep</v>
      </c>
      <c r="B132" t="s">
        <v>127</v>
      </c>
      <c r="C132" s="2">
        <v>1725</v>
      </c>
      <c r="D132" s="2">
        <v>9310</v>
      </c>
    </row>
    <row r="133" spans="1:4" x14ac:dyDescent="0.3">
      <c r="A133" t="str">
        <f>_xlfn.IFNA(IF(MATCH(B133,'Official List'!A:A,0)&gt;0, "Keep"), "Delete")</f>
        <v>Keep</v>
      </c>
      <c r="B133" t="s">
        <v>129</v>
      </c>
      <c r="C133" s="2">
        <v>6395</v>
      </c>
      <c r="D133" s="2">
        <v>6665</v>
      </c>
    </row>
    <row r="134" spans="1:4" x14ac:dyDescent="0.3">
      <c r="A134" t="str">
        <f>_xlfn.IFNA(IF(MATCH(B134,'Official List'!A:A,0)&gt;0, "Keep"), "Delete")</f>
        <v>Keep</v>
      </c>
      <c r="B134" t="s">
        <v>130</v>
      </c>
      <c r="C134" s="2">
        <v>8910</v>
      </c>
      <c r="D134" s="2">
        <v>9730</v>
      </c>
    </row>
    <row r="135" spans="1:4" x14ac:dyDescent="0.3">
      <c r="A135" t="str">
        <f>_xlfn.IFNA(IF(MATCH(B135,'Official List'!A:A,0)&gt;0, "Keep"), "Delete")</f>
        <v>Keep</v>
      </c>
      <c r="B135" t="s">
        <v>131</v>
      </c>
      <c r="C135">
        <v>285</v>
      </c>
      <c r="D135" s="2">
        <v>6665</v>
      </c>
    </row>
    <row r="136" spans="1:4" x14ac:dyDescent="0.3">
      <c r="A136" t="str">
        <f>_xlfn.IFNA(IF(MATCH(B136,'Official List'!A:A,0)&gt;0, "Keep"), "Delete")</f>
        <v>Keep</v>
      </c>
      <c r="B136" t="s">
        <v>270</v>
      </c>
      <c r="C136" s="2">
        <v>4365</v>
      </c>
      <c r="D136" s="2">
        <v>4425</v>
      </c>
    </row>
    <row r="137" spans="1:4" x14ac:dyDescent="0.3">
      <c r="A137" t="str">
        <f>_xlfn.IFNA(IF(MATCH(B137,'Official List'!A:A,0)&gt;0, "Keep"), "Delete")</f>
        <v>Keep</v>
      </c>
      <c r="B137" t="s">
        <v>132</v>
      </c>
      <c r="C137" s="2">
        <v>5225</v>
      </c>
      <c r="D137" s="2">
        <v>5300</v>
      </c>
    </row>
    <row r="138" spans="1:4" x14ac:dyDescent="0.3">
      <c r="A138" t="str">
        <f>_xlfn.IFNA(IF(MATCH(B138,'Official List'!A:A,0)&gt;0, "Keep"), "Delete")</f>
        <v>Keep</v>
      </c>
      <c r="B138" t="s">
        <v>133</v>
      </c>
      <c r="C138" s="2">
        <v>2750</v>
      </c>
      <c r="D138" s="2">
        <v>2840</v>
      </c>
    </row>
    <row r="139" spans="1:4" x14ac:dyDescent="0.3">
      <c r="A139" t="str">
        <f>_xlfn.IFNA(IF(MATCH(B139,'Official List'!A:A,0)&gt;0, "Keep"), "Delete")</f>
        <v>Keep</v>
      </c>
      <c r="B139" t="s">
        <v>134</v>
      </c>
      <c r="C139" s="2">
        <v>8440</v>
      </c>
      <c r="D139" s="2">
        <v>8570</v>
      </c>
    </row>
    <row r="140" spans="1:4" x14ac:dyDescent="0.3">
      <c r="A140" t="str">
        <f>_xlfn.IFNA(IF(MATCH(B140,'Official List'!A:A,0)&gt;0, "Keep"), "Delete")</f>
        <v>Keep</v>
      </c>
      <c r="B140" t="s">
        <v>135</v>
      </c>
      <c r="C140" s="2">
        <v>4895</v>
      </c>
      <c r="D140" s="2">
        <v>5100</v>
      </c>
    </row>
    <row r="141" spans="1:4" x14ac:dyDescent="0.3">
      <c r="A141" t="str">
        <f>_xlfn.IFNA(IF(MATCH(B141,'Official List'!A:A,0)&gt;0, "Keep"), "Delete")</f>
        <v>Keep</v>
      </c>
      <c r="B141" t="s">
        <v>136</v>
      </c>
      <c r="C141" s="2">
        <v>2510</v>
      </c>
      <c r="D141" s="2">
        <v>2565</v>
      </c>
    </row>
    <row r="142" spans="1:4" x14ac:dyDescent="0.3">
      <c r="A142" t="str">
        <f>_xlfn.IFNA(IF(MATCH(B142,'Official List'!A:A,0)&gt;0, "Keep"), "Delete")</f>
        <v>Keep</v>
      </c>
      <c r="B142" t="s">
        <v>272</v>
      </c>
      <c r="C142" s="2">
        <v>5660</v>
      </c>
      <c r="D142" s="2">
        <v>5870</v>
      </c>
    </row>
  </sheetData>
  <autoFilter ref="A1:D142" xr:uid="{00000000-0009-0000-0000-000009000000}">
    <filterColumn colId="2" showButton="0"/>
  </autoFilter>
  <mergeCells count="3">
    <mergeCell ref="B1:B3"/>
    <mergeCell ref="C1:D1"/>
    <mergeCell ref="C2:D2"/>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43"/>
  <sheetViews>
    <sheetView topLeftCell="A120" workbookViewId="0">
      <selection activeCell="B19" sqref="B19"/>
    </sheetView>
  </sheetViews>
  <sheetFormatPr defaultColWidth="8.77734375" defaultRowHeight="14.4" x14ac:dyDescent="0.3"/>
  <cols>
    <col min="2" max="2" width="54.77734375" bestFit="1" customWidth="1"/>
  </cols>
  <sheetData>
    <row r="1" spans="1:4" x14ac:dyDescent="0.3">
      <c r="B1" s="89" t="s">
        <v>292</v>
      </c>
      <c r="C1" s="88" t="s">
        <v>138</v>
      </c>
      <c r="D1" s="90"/>
    </row>
    <row r="2" spans="1:4" x14ac:dyDescent="0.3">
      <c r="B2" s="89"/>
      <c r="C2" s="88" t="s">
        <v>295</v>
      </c>
      <c r="D2" s="88"/>
    </row>
    <row r="3" spans="1:4" x14ac:dyDescent="0.3">
      <c r="B3" s="89"/>
      <c r="C3" s="1" t="s">
        <v>2</v>
      </c>
      <c r="D3" s="1" t="s">
        <v>274</v>
      </c>
    </row>
    <row r="4" spans="1:4" x14ac:dyDescent="0.3">
      <c r="A4" t="str">
        <f>_xlfn.IFNA(IF(MATCH(B4,'Official List'!A:A,0)&gt;0, "Keep"), "Delete")</f>
        <v>Keep</v>
      </c>
      <c r="B4" t="s">
        <v>6</v>
      </c>
      <c r="C4">
        <v>500</v>
      </c>
      <c r="D4" s="2">
        <v>3380</v>
      </c>
    </row>
    <row r="5" spans="1:4" x14ac:dyDescent="0.3">
      <c r="A5" t="str">
        <f>_xlfn.IFNA(IF(MATCH(B5,'Official List'!A:A,0)&gt;0, "Keep"), "Delete")</f>
        <v>Keep</v>
      </c>
      <c r="B5" t="s">
        <v>8</v>
      </c>
      <c r="C5" s="2">
        <v>1515</v>
      </c>
      <c r="D5" s="2">
        <v>2850</v>
      </c>
    </row>
    <row r="6" spans="1:4" x14ac:dyDescent="0.3">
      <c r="A6" t="str">
        <f>_xlfn.IFNA(IF(MATCH(B6,'Official List'!A:A,0)&gt;0, "Keep"), "Delete")</f>
        <v>Keep</v>
      </c>
      <c r="B6" t="s">
        <v>9</v>
      </c>
      <c r="C6" s="2">
        <v>8565</v>
      </c>
      <c r="D6" s="2">
        <v>8680</v>
      </c>
    </row>
    <row r="7" spans="1:4" x14ac:dyDescent="0.3">
      <c r="A7" t="str">
        <f>_xlfn.IFNA(IF(MATCH(B7,'Official List'!A:A,0)&gt;0, "Keep"), "Delete")</f>
        <v>Keep</v>
      </c>
      <c r="B7" t="s">
        <v>10</v>
      </c>
      <c r="C7" s="2">
        <v>3900</v>
      </c>
      <c r="D7" s="2">
        <v>4015</v>
      </c>
    </row>
    <row r="8" spans="1:4" x14ac:dyDescent="0.3">
      <c r="A8" t="str">
        <f>_xlfn.IFNA(IF(MATCH(B8,'Official List'!A:A,0)&gt;0, "Keep"), "Delete")</f>
        <v>Keep</v>
      </c>
      <c r="B8" t="s">
        <v>11</v>
      </c>
      <c r="C8" s="2">
        <v>1630</v>
      </c>
      <c r="D8" s="2">
        <v>3425</v>
      </c>
    </row>
    <row r="9" spans="1:4" x14ac:dyDescent="0.3">
      <c r="A9" t="str">
        <f>_xlfn.IFNA(IF(MATCH(B9,'Official List'!A:A,0)&gt;0, "Keep"), "Delete")</f>
        <v>Keep</v>
      </c>
      <c r="B9" t="s">
        <v>12</v>
      </c>
      <c r="C9" s="2">
        <v>2865</v>
      </c>
      <c r="D9" s="2">
        <v>3130</v>
      </c>
    </row>
    <row r="10" spans="1:4" x14ac:dyDescent="0.3">
      <c r="A10" t="str">
        <f>_xlfn.IFNA(IF(MATCH(B10,'Official List'!A:A,0)&gt;0, "Keep"), "Delete")</f>
        <v>Keep</v>
      </c>
      <c r="B10" t="s">
        <v>13</v>
      </c>
      <c r="C10" s="2">
        <v>3275</v>
      </c>
      <c r="D10" s="2">
        <v>3590</v>
      </c>
    </row>
    <row r="11" spans="1:4" x14ac:dyDescent="0.3">
      <c r="A11" t="str">
        <f>_xlfn.IFNA(IF(MATCH(B11,'Official List'!A:A,0)&gt;0, "Keep"), "Delete")</f>
        <v>Keep</v>
      </c>
      <c r="B11" t="s">
        <v>14</v>
      </c>
      <c r="C11" s="2">
        <v>4995</v>
      </c>
      <c r="D11" s="2">
        <v>5055</v>
      </c>
    </row>
    <row r="12" spans="1:4" x14ac:dyDescent="0.3">
      <c r="A12" t="str">
        <f>_xlfn.IFNA(IF(MATCH(B12,'Official List'!A:A,0)&gt;0, "Keep"), "Delete")</f>
        <v>Keep</v>
      </c>
      <c r="B12" t="s">
        <v>15</v>
      </c>
      <c r="C12">
        <v>435</v>
      </c>
      <c r="D12" s="2">
        <v>9290</v>
      </c>
    </row>
    <row r="13" spans="1:4" x14ac:dyDescent="0.3">
      <c r="A13" t="str">
        <f>_xlfn.IFNA(IF(MATCH(B13,'Official List'!A:A,0)&gt;0, "Keep"), "Delete")</f>
        <v>Keep</v>
      </c>
      <c r="B13" t="s">
        <v>16</v>
      </c>
      <c r="C13" s="2">
        <v>5115</v>
      </c>
      <c r="D13" s="2">
        <v>5145</v>
      </c>
    </row>
    <row r="14" spans="1:4" x14ac:dyDescent="0.3">
      <c r="A14" t="str">
        <f>_xlfn.IFNA(IF(MATCH(B14,'Official List'!A:A,0)&gt;0, "Keep"), "Delete")</f>
        <v>Keep</v>
      </c>
      <c r="B14" t="s">
        <v>151</v>
      </c>
      <c r="C14" s="2">
        <v>9875</v>
      </c>
      <c r="D14" s="2">
        <v>10120</v>
      </c>
    </row>
    <row r="15" spans="1:4" x14ac:dyDescent="0.3">
      <c r="A15" t="str">
        <f>_xlfn.IFNA(IF(MATCH(B15,'Official List'!A:A,0)&gt;0, "Keep"), "Delete")</f>
        <v>Keep</v>
      </c>
      <c r="B15" t="s">
        <v>152</v>
      </c>
      <c r="C15" s="2">
        <v>8970</v>
      </c>
      <c r="D15" s="2">
        <v>9495</v>
      </c>
    </row>
    <row r="16" spans="1:4" x14ac:dyDescent="0.3">
      <c r="A16" t="str">
        <f>_xlfn.IFNA(IF(MATCH(B16,'Official List'!A:A,0)&gt;0, "Keep"), "Delete")</f>
        <v>Keep</v>
      </c>
      <c r="B16" t="s">
        <v>18</v>
      </c>
      <c r="C16" s="2">
        <v>1100</v>
      </c>
      <c r="D16" s="2">
        <v>1100</v>
      </c>
    </row>
    <row r="17" spans="1:4" x14ac:dyDescent="0.3">
      <c r="A17" t="str">
        <f>_xlfn.IFNA(IF(MATCH(B17,'Official List'!A:A,0)&gt;0, "Keep"), "Delete")</f>
        <v>Keep</v>
      </c>
      <c r="B17" t="s">
        <v>155</v>
      </c>
      <c r="C17" s="2">
        <v>3060</v>
      </c>
      <c r="D17" s="2">
        <v>3120</v>
      </c>
    </row>
    <row r="18" spans="1:4" x14ac:dyDescent="0.3">
      <c r="A18" t="str">
        <f>_xlfn.IFNA(IF(MATCH(B18,'Official List'!A:A,0)&gt;0, "Keep"), "Delete")</f>
        <v>Keep</v>
      </c>
      <c r="B18" t="s">
        <v>20</v>
      </c>
      <c r="C18" s="2">
        <v>7485</v>
      </c>
      <c r="D18" s="2">
        <v>7675</v>
      </c>
    </row>
    <row r="19" spans="1:4" x14ac:dyDescent="0.3">
      <c r="A19" t="str">
        <f>_xlfn.IFNA(IF(MATCH(B19,'Official List'!A:A,0)&gt;0, "Keep"), "Delete")</f>
        <v>Keep</v>
      </c>
      <c r="B19" t="s">
        <v>21</v>
      </c>
      <c r="C19" s="2">
        <v>3650</v>
      </c>
      <c r="D19" s="2">
        <v>3725</v>
      </c>
    </row>
    <row r="20" spans="1:4" x14ac:dyDescent="0.3">
      <c r="A20" t="str">
        <f>_xlfn.IFNA(IF(MATCH(B20,'Official List'!A:A,0)&gt;0, "Keep"), "Delete")</f>
        <v>Keep</v>
      </c>
      <c r="B20" t="s">
        <v>22</v>
      </c>
      <c r="C20" s="2">
        <v>7380</v>
      </c>
      <c r="D20" s="2">
        <v>7575</v>
      </c>
    </row>
    <row r="21" spans="1:4" x14ac:dyDescent="0.3">
      <c r="A21" t="str">
        <f>_xlfn.IFNA(IF(MATCH(B21,'Official List'!A:A,0)&gt;0, "Keep"), "Delete")</f>
        <v>Keep</v>
      </c>
      <c r="B21" t="s">
        <v>23</v>
      </c>
      <c r="C21" s="2">
        <v>5470</v>
      </c>
      <c r="D21" s="2">
        <v>5920</v>
      </c>
    </row>
    <row r="22" spans="1:4" x14ac:dyDescent="0.3">
      <c r="A22" t="str">
        <f>_xlfn.IFNA(IF(MATCH(B22,'Official List'!A:A,0)&gt;0, "Keep"), "Delete")</f>
        <v>Keep</v>
      </c>
      <c r="B22" t="s">
        <v>24</v>
      </c>
      <c r="C22" s="2">
        <v>3405</v>
      </c>
      <c r="D22" s="2">
        <v>3465</v>
      </c>
    </row>
    <row r="23" spans="1:4" x14ac:dyDescent="0.3">
      <c r="A23" t="str">
        <f>_xlfn.IFNA(IF(MATCH(B23,'Official List'!A:A,0)&gt;0, "Keep"), "Delete")</f>
        <v>Keep</v>
      </c>
      <c r="B23" t="s">
        <v>159</v>
      </c>
      <c r="C23" s="2">
        <v>3915</v>
      </c>
      <c r="D23" s="2">
        <v>3980</v>
      </c>
    </row>
    <row r="24" spans="1:4" x14ac:dyDescent="0.3">
      <c r="A24" t="str">
        <f>_xlfn.IFNA(IF(MATCH(B24,'Official List'!A:A,0)&gt;0, "Keep"), "Delete")</f>
        <v>Keep</v>
      </c>
      <c r="B24" t="s">
        <v>160</v>
      </c>
      <c r="C24">
        <v>920</v>
      </c>
      <c r="D24">
        <v>970</v>
      </c>
    </row>
    <row r="25" spans="1:4" x14ac:dyDescent="0.3">
      <c r="A25" t="str">
        <f>_xlfn.IFNA(IF(MATCH(B25,'Official List'!A:A,0)&gt;0, "Keep"), "Delete")</f>
        <v>Keep</v>
      </c>
      <c r="B25" t="s">
        <v>25</v>
      </c>
      <c r="C25" s="2">
        <v>4540</v>
      </c>
      <c r="D25" s="2">
        <v>4840</v>
      </c>
    </row>
    <row r="26" spans="1:4" x14ac:dyDescent="0.3">
      <c r="A26" t="str">
        <f>_xlfn.IFNA(IF(MATCH(B26,'Official List'!A:A,0)&gt;0, "Keep"), "Delete")</f>
        <v>Keep</v>
      </c>
      <c r="B26" t="s">
        <v>27</v>
      </c>
      <c r="C26" s="2">
        <v>6860</v>
      </c>
      <c r="D26" s="2">
        <v>6940</v>
      </c>
    </row>
    <row r="27" spans="1:4" x14ac:dyDescent="0.3">
      <c r="A27" t="str">
        <f>_xlfn.IFNA(IF(MATCH(B27,'Official List'!A:A,0)&gt;0, "Keep"), "Delete")</f>
        <v>Keep</v>
      </c>
      <c r="B27" t="s">
        <v>28</v>
      </c>
      <c r="C27" s="2">
        <v>4255</v>
      </c>
      <c r="D27" s="2">
        <v>9630</v>
      </c>
    </row>
    <row r="28" spans="1:4" x14ac:dyDescent="0.3">
      <c r="A28" t="str">
        <f>_xlfn.IFNA(IF(MATCH(B28,'Official List'!A:A,0)&gt;0, "Keep"), "Delete")</f>
        <v>Keep</v>
      </c>
      <c r="B28" t="s">
        <v>29</v>
      </c>
      <c r="C28" s="2">
        <v>1355</v>
      </c>
      <c r="D28" s="2">
        <v>3945</v>
      </c>
    </row>
    <row r="29" spans="1:4" x14ac:dyDescent="0.3">
      <c r="A29" t="str">
        <f>_xlfn.IFNA(IF(MATCH(B29,'Official List'!A:A,0)&gt;0, "Keep"), "Delete")</f>
        <v>Keep</v>
      </c>
      <c r="B29" t="s">
        <v>30</v>
      </c>
      <c r="C29" s="2">
        <v>8935</v>
      </c>
      <c r="D29" s="2">
        <v>9225</v>
      </c>
    </row>
    <row r="30" spans="1:4" x14ac:dyDescent="0.3">
      <c r="A30" t="str">
        <f>_xlfn.IFNA(IF(MATCH(B30,'Official List'!A:A,0)&gt;0, "Keep"), "Delete")</f>
        <v>Keep</v>
      </c>
      <c r="B30" t="s">
        <v>31</v>
      </c>
      <c r="C30" s="2">
        <v>5425</v>
      </c>
      <c r="D30" s="2">
        <v>6305</v>
      </c>
    </row>
    <row r="31" spans="1:4" x14ac:dyDescent="0.3">
      <c r="A31" t="str">
        <f>_xlfn.IFNA(IF(MATCH(B31,'Official List'!A:A,0)&gt;0, "Keep"), "Delete")</f>
        <v>Keep</v>
      </c>
      <c r="B31" t="s">
        <v>164</v>
      </c>
      <c r="C31" s="2">
        <v>2275</v>
      </c>
      <c r="D31" s="2">
        <v>2330</v>
      </c>
    </row>
    <row r="32" spans="1:4" x14ac:dyDescent="0.3">
      <c r="A32" t="str">
        <f>_xlfn.IFNA(IF(MATCH(B32,'Official List'!A:A,0)&gt;0, "Keep"), "Delete")</f>
        <v>Keep</v>
      </c>
      <c r="B32" t="s">
        <v>32</v>
      </c>
      <c r="C32" s="2">
        <v>5360</v>
      </c>
      <c r="D32" s="2">
        <v>5460</v>
      </c>
    </row>
    <row r="33" spans="1:4" x14ac:dyDescent="0.3">
      <c r="A33" t="str">
        <f>_xlfn.IFNA(IF(MATCH(B33,'Official List'!A:A,0)&gt;0, "Keep"), "Delete")</f>
        <v>Keep</v>
      </c>
      <c r="B33" t="s">
        <v>172</v>
      </c>
      <c r="C33">
        <v>180</v>
      </c>
      <c r="D33">
        <v>185</v>
      </c>
    </row>
    <row r="34" spans="1:4" x14ac:dyDescent="0.3">
      <c r="A34" t="str">
        <f>_xlfn.IFNA(IF(MATCH(B34,'Official List'!A:A,0)&gt;0, "Keep"), "Delete")</f>
        <v>Keep</v>
      </c>
      <c r="B34" t="s">
        <v>33</v>
      </c>
      <c r="C34" s="2">
        <v>8290</v>
      </c>
      <c r="D34" s="2">
        <v>8470</v>
      </c>
    </row>
    <row r="35" spans="1:4" x14ac:dyDescent="0.3">
      <c r="A35" t="str">
        <f>_xlfn.IFNA(IF(MATCH(B35,'Official List'!A:A,0)&gt;0, "Keep"), "Delete")</f>
        <v>Keep</v>
      </c>
      <c r="B35" t="s">
        <v>174</v>
      </c>
      <c r="C35">
        <v>775</v>
      </c>
      <c r="D35">
        <v>830</v>
      </c>
    </row>
    <row r="36" spans="1:4" x14ac:dyDescent="0.3">
      <c r="A36" t="str">
        <f>_xlfn.IFNA(IF(MATCH(B36,'Official List'!A:A,0)&gt;0, "Keep"), "Delete")</f>
        <v>Keep</v>
      </c>
      <c r="B36" t="s">
        <v>175</v>
      </c>
      <c r="C36" s="2">
        <v>1525</v>
      </c>
      <c r="D36" s="2">
        <v>1555</v>
      </c>
    </row>
    <row r="37" spans="1:4" x14ac:dyDescent="0.3">
      <c r="A37" t="str">
        <f>_xlfn.IFNA(IF(MATCH(B37,'Official List'!A:A,0)&gt;0, "Keep"), "Delete")</f>
        <v>Keep</v>
      </c>
      <c r="B37" t="s">
        <v>34</v>
      </c>
      <c r="C37" s="2">
        <v>4375</v>
      </c>
      <c r="D37" s="2">
        <v>4780</v>
      </c>
    </row>
    <row r="38" spans="1:4" x14ac:dyDescent="0.3">
      <c r="A38" t="str">
        <f>_xlfn.IFNA(IF(MATCH(B38,'Official List'!A:A,0)&gt;0, "Keep"), "Delete")</f>
        <v>Keep</v>
      </c>
      <c r="B38" t="s">
        <v>35</v>
      </c>
      <c r="C38" s="2">
        <v>7415</v>
      </c>
      <c r="D38" s="2">
        <v>7565</v>
      </c>
    </row>
    <row r="39" spans="1:4" x14ac:dyDescent="0.3">
      <c r="A39" t="str">
        <f>_xlfn.IFNA(IF(MATCH(B39,'Official List'!A:A,0)&gt;0, "Keep"), "Delete")</f>
        <v>Keep</v>
      </c>
      <c r="B39" t="s">
        <v>36</v>
      </c>
      <c r="C39" s="2">
        <v>6605</v>
      </c>
      <c r="D39" s="2">
        <v>6840</v>
      </c>
    </row>
    <row r="40" spans="1:4" x14ac:dyDescent="0.3">
      <c r="A40" t="str">
        <f>_xlfn.IFNA(IF(MATCH(B40,'Official List'!A:A,0)&gt;0, "Keep"), "Delete")</f>
        <v>Keep</v>
      </c>
      <c r="B40" t="s">
        <v>37</v>
      </c>
      <c r="C40">
        <v>610</v>
      </c>
      <c r="D40" s="2">
        <v>4460</v>
      </c>
    </row>
    <row r="41" spans="1:4" x14ac:dyDescent="0.3">
      <c r="A41" t="str">
        <f>_xlfn.IFNA(IF(MATCH(B41,'Official List'!A:A,0)&gt;0, "Keep"), "Delete")</f>
        <v>Keep</v>
      </c>
      <c r="B41" t="s">
        <v>38</v>
      </c>
      <c r="C41" s="2">
        <v>4435</v>
      </c>
      <c r="D41" s="2">
        <v>4725</v>
      </c>
    </row>
    <row r="42" spans="1:4" x14ac:dyDescent="0.3">
      <c r="A42" t="str">
        <f>_xlfn.IFNA(IF(MATCH(B42,'Official List'!A:A,0)&gt;0, "Keep"), "Delete")</f>
        <v>Keep</v>
      </c>
      <c r="B42" t="s">
        <v>39</v>
      </c>
      <c r="C42" s="2">
        <v>5145</v>
      </c>
      <c r="D42" s="2">
        <v>5260</v>
      </c>
    </row>
    <row r="43" spans="1:4" x14ac:dyDescent="0.3">
      <c r="A43" t="str">
        <f>_xlfn.IFNA(IF(MATCH(B43,'Official List'!A:A,0)&gt;0, "Keep"), "Delete")</f>
        <v>Keep</v>
      </c>
      <c r="B43" t="s">
        <v>40</v>
      </c>
      <c r="C43" s="2">
        <v>4800</v>
      </c>
      <c r="D43" s="2">
        <v>4860</v>
      </c>
    </row>
    <row r="44" spans="1:4" x14ac:dyDescent="0.3">
      <c r="A44" t="str">
        <f>_xlfn.IFNA(IF(MATCH(B44,'Official List'!A:A,0)&gt;0, "Keep"), "Delete")</f>
        <v>Keep</v>
      </c>
      <c r="B44" t="s">
        <v>41</v>
      </c>
      <c r="C44" s="2">
        <v>7680</v>
      </c>
      <c r="D44" s="2">
        <v>8020</v>
      </c>
    </row>
    <row r="45" spans="1:4" x14ac:dyDescent="0.3">
      <c r="A45" t="str">
        <f>_xlfn.IFNA(IF(MATCH(B45,'Official List'!A:A,0)&gt;0, "Keep"), "Delete")</f>
        <v>Keep</v>
      </c>
      <c r="B45" t="s">
        <v>42</v>
      </c>
      <c r="C45">
        <v>385</v>
      </c>
      <c r="D45" s="2">
        <v>4040</v>
      </c>
    </row>
    <row r="46" spans="1:4" x14ac:dyDescent="0.3">
      <c r="A46" t="str">
        <f>_xlfn.IFNA(IF(MATCH(B46,'Official List'!A:A,0)&gt;0, "Keep"), "Delete")</f>
        <v>Keep</v>
      </c>
      <c r="B46" t="s">
        <v>43</v>
      </c>
      <c r="C46" s="2">
        <v>2610</v>
      </c>
      <c r="D46" s="2">
        <v>6900</v>
      </c>
    </row>
    <row r="47" spans="1:4" x14ac:dyDescent="0.3">
      <c r="A47" t="str">
        <f>_xlfn.IFNA(IF(MATCH(B47,'Official List'!A:A,0)&gt;0, "Keep"), "Delete")</f>
        <v>Keep</v>
      </c>
      <c r="B47" t="s">
        <v>44</v>
      </c>
      <c r="C47" s="2">
        <v>3935</v>
      </c>
      <c r="D47" s="2">
        <v>4010</v>
      </c>
    </row>
    <row r="48" spans="1:4" x14ac:dyDescent="0.3">
      <c r="A48" t="str">
        <f>_xlfn.IFNA(IF(MATCH(B48,'Official List'!A:A,0)&gt;0, "Keep"), "Delete")</f>
        <v>Keep</v>
      </c>
      <c r="B48" t="s">
        <v>45</v>
      </c>
      <c r="C48" s="2">
        <v>5645</v>
      </c>
      <c r="D48" s="2">
        <v>6060</v>
      </c>
    </row>
    <row r="49" spans="1:4" x14ac:dyDescent="0.3">
      <c r="A49" t="str">
        <f>_xlfn.IFNA(IF(MATCH(B49,'Official List'!A:A,0)&gt;0, "Keep"), "Delete")</f>
        <v>Keep</v>
      </c>
      <c r="B49" t="s">
        <v>180</v>
      </c>
      <c r="C49" s="2">
        <v>1630</v>
      </c>
      <c r="D49" s="2">
        <v>1715</v>
      </c>
    </row>
    <row r="50" spans="1:4" x14ac:dyDescent="0.3">
      <c r="A50" t="str">
        <f>_xlfn.IFNA(IF(MATCH(B50,'Official List'!A:A,0)&gt;0, "Keep"), "Delete")</f>
        <v>Keep</v>
      </c>
      <c r="B50" t="s">
        <v>46</v>
      </c>
      <c r="C50">
        <v>345</v>
      </c>
      <c r="D50" s="2">
        <v>5620</v>
      </c>
    </row>
    <row r="51" spans="1:4" x14ac:dyDescent="0.3">
      <c r="A51" t="str">
        <f>_xlfn.IFNA(IF(MATCH(B51,'Official List'!A:A,0)&gt;0, "Keep"), "Delete")</f>
        <v>Keep</v>
      </c>
      <c r="B51" t="s">
        <v>47</v>
      </c>
      <c r="C51">
        <v>185</v>
      </c>
      <c r="D51">
        <v>565</v>
      </c>
    </row>
    <row r="52" spans="1:4" x14ac:dyDescent="0.3">
      <c r="A52" t="str">
        <f>_xlfn.IFNA(IF(MATCH(B52,'Official List'!A:A,0)&gt;0, "Keep"), "Delete")</f>
        <v>Keep</v>
      </c>
      <c r="B52" t="s">
        <v>48</v>
      </c>
      <c r="C52">
        <v>905</v>
      </c>
      <c r="D52" s="2">
        <v>7650</v>
      </c>
    </row>
    <row r="53" spans="1:4" x14ac:dyDescent="0.3">
      <c r="A53" t="str">
        <f>_xlfn.IFNA(IF(MATCH(B53,'Official List'!A:A,0)&gt;0, "Keep"), "Delete")</f>
        <v>Keep</v>
      </c>
      <c r="B53" t="s">
        <v>186</v>
      </c>
      <c r="C53" s="2">
        <v>2980</v>
      </c>
      <c r="D53" s="2">
        <v>3245</v>
      </c>
    </row>
    <row r="54" spans="1:4" x14ac:dyDescent="0.3">
      <c r="A54" t="str">
        <f>_xlfn.IFNA(IF(MATCH(B54,'Official List'!A:A,0)&gt;0, "Keep"), "Delete")</f>
        <v>Keep</v>
      </c>
      <c r="B54" t="s">
        <v>49</v>
      </c>
      <c r="C54">
        <v>690</v>
      </c>
      <c r="D54" s="2">
        <v>3380</v>
      </c>
    </row>
    <row r="55" spans="1:4" x14ac:dyDescent="0.3">
      <c r="A55" t="str">
        <f>_xlfn.IFNA(IF(MATCH(B55,'Official List'!A:A,0)&gt;0, "Keep"), "Delete")</f>
        <v>Keep</v>
      </c>
      <c r="B55" t="s">
        <v>50</v>
      </c>
      <c r="C55" s="2">
        <v>3025</v>
      </c>
      <c r="D55" s="2">
        <v>3090</v>
      </c>
    </row>
    <row r="56" spans="1:4" x14ac:dyDescent="0.3">
      <c r="A56" t="str">
        <f>_xlfn.IFNA(IF(MATCH(B56,'Official List'!A:A,0)&gt;0, "Keep"), "Delete")</f>
        <v>Keep</v>
      </c>
      <c r="B56" t="s">
        <v>51</v>
      </c>
      <c r="C56" s="2">
        <v>7335</v>
      </c>
      <c r="D56" s="2">
        <v>7445</v>
      </c>
    </row>
    <row r="57" spans="1:4" x14ac:dyDescent="0.3">
      <c r="A57" t="str">
        <f>_xlfn.IFNA(IF(MATCH(B57,'Official List'!A:A,0)&gt;0, "Keep"), "Delete")</f>
        <v>Keep</v>
      </c>
      <c r="B57" t="s">
        <v>52</v>
      </c>
      <c r="C57">
        <v>200</v>
      </c>
      <c r="D57">
        <v>220</v>
      </c>
    </row>
    <row r="58" spans="1:4" x14ac:dyDescent="0.3">
      <c r="A58" t="str">
        <f>_xlfn.IFNA(IF(MATCH(B58,'Official List'!A:A,0)&gt;0, "Keep"), "Delete")</f>
        <v>Keep</v>
      </c>
      <c r="B58" t="s">
        <v>54</v>
      </c>
      <c r="C58">
        <v>540</v>
      </c>
      <c r="D58" s="2">
        <v>2275</v>
      </c>
    </row>
    <row r="59" spans="1:4" x14ac:dyDescent="0.3">
      <c r="A59" t="str">
        <f>_xlfn.IFNA(IF(MATCH(B59,'Official List'!A:A,0)&gt;0, "Keep"), "Delete")</f>
        <v>Keep</v>
      </c>
      <c r="B59" t="s">
        <v>55</v>
      </c>
      <c r="C59" s="2">
        <v>9575</v>
      </c>
      <c r="D59" s="2">
        <v>9720</v>
      </c>
    </row>
    <row r="60" spans="1:4" x14ac:dyDescent="0.3">
      <c r="A60" t="str">
        <f>_xlfn.IFNA(IF(MATCH(B60,'Official List'!A:A,0)&gt;0, "Keep"), "Delete")</f>
        <v>Keep</v>
      </c>
      <c r="B60" t="s">
        <v>189</v>
      </c>
      <c r="C60" s="2">
        <v>6630</v>
      </c>
      <c r="D60" s="2">
        <v>6710</v>
      </c>
    </row>
    <row r="61" spans="1:4" x14ac:dyDescent="0.3">
      <c r="A61" t="str">
        <f>_xlfn.IFNA(IF(MATCH(B61,'Official List'!A:A,0)&gt;0, "Keep"), "Delete")</f>
        <v>Keep</v>
      </c>
      <c r="B61" t="s">
        <v>56</v>
      </c>
      <c r="C61" s="2">
        <v>5980</v>
      </c>
      <c r="D61" s="2">
        <v>6040</v>
      </c>
    </row>
    <row r="62" spans="1:4" x14ac:dyDescent="0.3">
      <c r="A62" t="str">
        <f>_xlfn.IFNA(IF(MATCH(B62,'Official List'!A:A,0)&gt;0, "Keep"), "Delete")</f>
        <v>Keep</v>
      </c>
      <c r="B62" t="s">
        <v>57</v>
      </c>
      <c r="C62" s="2">
        <v>2790</v>
      </c>
      <c r="D62" s="2">
        <v>2955</v>
      </c>
    </row>
    <row r="63" spans="1:4" x14ac:dyDescent="0.3">
      <c r="A63" t="str">
        <f>_xlfn.IFNA(IF(MATCH(B63,'Official List'!A:A,0)&gt;0, "Keep"), "Delete")</f>
        <v>Keep</v>
      </c>
      <c r="B63" t="s">
        <v>58</v>
      </c>
      <c r="C63" s="2">
        <v>3805</v>
      </c>
      <c r="D63" s="2">
        <v>3980</v>
      </c>
    </row>
    <row r="64" spans="1:4" x14ac:dyDescent="0.3">
      <c r="A64" t="str">
        <f>_xlfn.IFNA(IF(MATCH(B64,'Official List'!A:A,0)&gt;0, "Keep"), "Delete")</f>
        <v>Keep</v>
      </c>
      <c r="B64" t="s">
        <v>59</v>
      </c>
      <c r="C64" s="2">
        <v>5490</v>
      </c>
      <c r="D64" s="2">
        <v>5585</v>
      </c>
    </row>
    <row r="65" spans="1:4" x14ac:dyDescent="0.3">
      <c r="A65" t="str">
        <f>_xlfn.IFNA(IF(MATCH(B65,'Official List'!A:A,0)&gt;0, "Keep"), "Delete")</f>
        <v>Keep</v>
      </c>
      <c r="B65" t="s">
        <v>60</v>
      </c>
      <c r="C65" s="2">
        <v>9100</v>
      </c>
      <c r="D65" s="2">
        <v>9375</v>
      </c>
    </row>
    <row r="66" spans="1:4" x14ac:dyDescent="0.3">
      <c r="A66" t="str">
        <f>_xlfn.IFNA(IF(MATCH(B66,'Official List'!A:A,0)&gt;0, "Keep"), "Delete")</f>
        <v>Keep</v>
      </c>
      <c r="B66" t="s">
        <v>61</v>
      </c>
      <c r="C66" s="2">
        <v>6505</v>
      </c>
      <c r="D66" s="2">
        <v>6640</v>
      </c>
    </row>
    <row r="67" spans="1:4" x14ac:dyDescent="0.3">
      <c r="A67" t="str">
        <f>_xlfn.IFNA(IF(MATCH(B67,'Official List'!A:A,0)&gt;0, "Keep"), "Delete")</f>
        <v>Keep</v>
      </c>
      <c r="B67" t="s">
        <v>63</v>
      </c>
      <c r="C67" s="2">
        <v>3040</v>
      </c>
      <c r="D67" s="2">
        <v>3220</v>
      </c>
    </row>
    <row r="68" spans="1:4" x14ac:dyDescent="0.3">
      <c r="A68" t="str">
        <f>_xlfn.IFNA(IF(MATCH(B68,'Official List'!A:A,0)&gt;0, "Keep"), "Delete")</f>
        <v>Keep</v>
      </c>
      <c r="B68" t="s">
        <v>65</v>
      </c>
      <c r="C68" s="2">
        <v>10745</v>
      </c>
      <c r="D68" s="2">
        <v>11030</v>
      </c>
    </row>
    <row r="69" spans="1:4" x14ac:dyDescent="0.3">
      <c r="A69" t="str">
        <f>_xlfn.IFNA(IF(MATCH(B69,'Official List'!A:A,0)&gt;0, "Keep"), "Delete")</f>
        <v>Keep</v>
      </c>
      <c r="B69" t="s">
        <v>67</v>
      </c>
      <c r="C69" s="2">
        <v>8355</v>
      </c>
      <c r="D69" s="2">
        <v>8620</v>
      </c>
    </row>
    <row r="70" spans="1:4" x14ac:dyDescent="0.3">
      <c r="A70" t="str">
        <f>_xlfn.IFNA(IF(MATCH(B70,'Official List'!A:A,0)&gt;0, "Keep"), "Delete")</f>
        <v>Keep</v>
      </c>
      <c r="B70" t="s">
        <v>68</v>
      </c>
      <c r="C70" s="2">
        <v>1770</v>
      </c>
      <c r="D70" s="2">
        <v>1805</v>
      </c>
    </row>
    <row r="71" spans="1:4" x14ac:dyDescent="0.3">
      <c r="A71" t="str">
        <f>_xlfn.IFNA(IF(MATCH(B71,'Official List'!A:A,0)&gt;0, "Keep"), "Delete")</f>
        <v>Keep</v>
      </c>
      <c r="B71" t="s">
        <v>69</v>
      </c>
      <c r="C71" s="2">
        <v>4350</v>
      </c>
      <c r="D71" s="2">
        <v>4535</v>
      </c>
    </row>
    <row r="72" spans="1:4" x14ac:dyDescent="0.3">
      <c r="A72" t="str">
        <f>_xlfn.IFNA(IF(MATCH(B72,'Official List'!A:A,0)&gt;0, "Keep"), "Delete")</f>
        <v>Keep</v>
      </c>
      <c r="B72" t="s">
        <v>70</v>
      </c>
      <c r="C72" s="2">
        <v>4760</v>
      </c>
      <c r="D72" s="2">
        <v>4855</v>
      </c>
    </row>
    <row r="73" spans="1:4" x14ac:dyDescent="0.3">
      <c r="A73" t="str">
        <f>_xlfn.IFNA(IF(MATCH(B73,'Official List'!A:A,0)&gt;0, "Keep"), "Delete")</f>
        <v>Keep</v>
      </c>
      <c r="B73" t="s">
        <v>199</v>
      </c>
      <c r="C73" s="2">
        <v>1740</v>
      </c>
      <c r="D73" s="2">
        <v>2110</v>
      </c>
    </row>
    <row r="74" spans="1:4" x14ac:dyDescent="0.3">
      <c r="A74" t="str">
        <f>_xlfn.IFNA(IF(MATCH(B74,'Official List'!A:A,0)&gt;0, "Keep"), "Delete")</f>
        <v>Keep</v>
      </c>
      <c r="B74" t="s">
        <v>71</v>
      </c>
      <c r="C74" s="2">
        <v>7895</v>
      </c>
      <c r="D74" s="2">
        <v>9215</v>
      </c>
    </row>
    <row r="75" spans="1:4" x14ac:dyDescent="0.3">
      <c r="A75" t="str">
        <f>_xlfn.IFNA(IF(MATCH(B75,'Official List'!A:A,0)&gt;0, "Keep"), "Delete")</f>
        <v>Keep</v>
      </c>
      <c r="B75" t="s">
        <v>72</v>
      </c>
      <c r="C75" s="2">
        <v>6085</v>
      </c>
      <c r="D75" s="2">
        <v>6600</v>
      </c>
    </row>
    <row r="76" spans="1:4" x14ac:dyDescent="0.3">
      <c r="A76" t="str">
        <f>_xlfn.IFNA(IF(MATCH(B76,'Official List'!A:A,0)&gt;0, "Keep"), "Delete")</f>
        <v>Keep</v>
      </c>
      <c r="B76" t="s">
        <v>74</v>
      </c>
      <c r="C76" s="2">
        <v>3750</v>
      </c>
      <c r="D76" s="2">
        <v>3895</v>
      </c>
    </row>
    <row r="77" spans="1:4" x14ac:dyDescent="0.3">
      <c r="A77" t="str">
        <f>_xlfn.IFNA(IF(MATCH(B77,'Official List'!A:A,0)&gt;0, "Keep"), "Delete")</f>
        <v>Keep</v>
      </c>
      <c r="B77" t="s">
        <v>203</v>
      </c>
      <c r="C77">
        <v>255</v>
      </c>
      <c r="D77">
        <v>260</v>
      </c>
    </row>
    <row r="78" spans="1:4" x14ac:dyDescent="0.3">
      <c r="A78" t="str">
        <f>_xlfn.IFNA(IF(MATCH(B78,'Official List'!A:A,0)&gt;0, "Keep"), "Delete")</f>
        <v>Keep</v>
      </c>
      <c r="B78" t="s">
        <v>204</v>
      </c>
      <c r="C78">
        <v>45</v>
      </c>
      <c r="D78">
        <v>50</v>
      </c>
    </row>
    <row r="79" spans="1:4" x14ac:dyDescent="0.3">
      <c r="A79" t="str">
        <f>_xlfn.IFNA(IF(MATCH(B79,'Official List'!A:A,0)&gt;0, "Keep"), "Delete")</f>
        <v>Keep</v>
      </c>
      <c r="B79" t="s">
        <v>75</v>
      </c>
      <c r="C79" s="2">
        <v>4595</v>
      </c>
      <c r="D79" s="2">
        <v>4665</v>
      </c>
    </row>
    <row r="80" spans="1:4" x14ac:dyDescent="0.3">
      <c r="A80" t="str">
        <f>_xlfn.IFNA(IF(MATCH(B80,'Official List'!A:A,0)&gt;0, "Keep"), "Delete")</f>
        <v>Keep</v>
      </c>
      <c r="B80" t="s">
        <v>210</v>
      </c>
      <c r="C80" s="2">
        <v>7470</v>
      </c>
      <c r="D80" s="2">
        <v>7535</v>
      </c>
    </row>
    <row r="81" spans="1:4" x14ac:dyDescent="0.3">
      <c r="A81" t="str">
        <f>_xlfn.IFNA(IF(MATCH(B81,'Official List'!A:A,0)&gt;0, "Keep"), "Delete")</f>
        <v>Keep</v>
      </c>
      <c r="B81" t="s">
        <v>76</v>
      </c>
      <c r="C81" s="2">
        <v>1540</v>
      </c>
      <c r="D81" s="2">
        <v>1615</v>
      </c>
    </row>
    <row r="82" spans="1:4" x14ac:dyDescent="0.3">
      <c r="A82" t="str">
        <f>_xlfn.IFNA(IF(MATCH(B82,'Official List'!A:A,0)&gt;0, "Keep"), "Delete")</f>
        <v>Keep</v>
      </c>
      <c r="B82" t="s">
        <v>77</v>
      </c>
      <c r="C82">
        <v>445</v>
      </c>
      <c r="D82">
        <v>465</v>
      </c>
    </row>
    <row r="83" spans="1:4" x14ac:dyDescent="0.3">
      <c r="A83" t="str">
        <f>_xlfn.IFNA(IF(MATCH(B83,'Official List'!A:A,0)&gt;0, "Keep"), "Delete")</f>
        <v>Keep</v>
      </c>
      <c r="B83" t="s">
        <v>78</v>
      </c>
      <c r="C83" s="2">
        <v>4215</v>
      </c>
      <c r="D83" s="2">
        <v>4445</v>
      </c>
    </row>
    <row r="84" spans="1:4" x14ac:dyDescent="0.3">
      <c r="A84" t="str">
        <f>_xlfn.IFNA(IF(MATCH(B84,'Official List'!A:A,0)&gt;0, "Keep"), "Delete")</f>
        <v>Keep</v>
      </c>
      <c r="B84" t="s">
        <v>79</v>
      </c>
      <c r="C84" s="2">
        <v>12020</v>
      </c>
      <c r="D84" s="2">
        <v>12600</v>
      </c>
    </row>
    <row r="85" spans="1:4" x14ac:dyDescent="0.3">
      <c r="A85" t="str">
        <f>_xlfn.IFNA(IF(MATCH(B85,'Official List'!A:A,0)&gt;0, "Keep"), "Delete")</f>
        <v>Keep</v>
      </c>
      <c r="B85" t="s">
        <v>80</v>
      </c>
      <c r="C85" s="2">
        <v>9310</v>
      </c>
      <c r="D85" s="2">
        <v>9925</v>
      </c>
    </row>
    <row r="86" spans="1:4" x14ac:dyDescent="0.3">
      <c r="A86" t="str">
        <f>_xlfn.IFNA(IF(MATCH(B86,'Official List'!A:A,0)&gt;0, "Keep"), "Delete")</f>
        <v>Keep</v>
      </c>
      <c r="B86" t="s">
        <v>81</v>
      </c>
      <c r="C86" s="2">
        <v>6785</v>
      </c>
      <c r="D86" s="2">
        <v>6880</v>
      </c>
    </row>
    <row r="87" spans="1:4" x14ac:dyDescent="0.3">
      <c r="A87" t="str">
        <f>_xlfn.IFNA(IF(MATCH(B87,'Official List'!A:A,0)&gt;0, "Keep"), "Delete")</f>
        <v>Keep</v>
      </c>
      <c r="B87" t="s">
        <v>83</v>
      </c>
      <c r="C87" s="2">
        <v>5925</v>
      </c>
      <c r="D87" s="2">
        <v>6365</v>
      </c>
    </row>
    <row r="88" spans="1:4" x14ac:dyDescent="0.3">
      <c r="A88" t="str">
        <f>_xlfn.IFNA(IF(MATCH(B88,'Official List'!A:A,0)&gt;0, "Keep"), "Delete")</f>
        <v>Keep</v>
      </c>
      <c r="B88" t="s">
        <v>85</v>
      </c>
      <c r="C88" s="2">
        <v>5495</v>
      </c>
      <c r="D88" s="2">
        <v>5590</v>
      </c>
    </row>
    <row r="89" spans="1:4" x14ac:dyDescent="0.3">
      <c r="A89" t="str">
        <f>_xlfn.IFNA(IF(MATCH(B89,'Official List'!A:A,0)&gt;0, "Keep"), "Delete")</f>
        <v>Keep</v>
      </c>
      <c r="B89" t="s">
        <v>86</v>
      </c>
      <c r="C89" s="2">
        <v>9550</v>
      </c>
      <c r="D89" s="2">
        <v>10020</v>
      </c>
    </row>
    <row r="90" spans="1:4" x14ac:dyDescent="0.3">
      <c r="A90" t="str">
        <f>_xlfn.IFNA(IF(MATCH(B90,'Official List'!A:A,0)&gt;0, "Keep"), "Delete")</f>
        <v>Keep</v>
      </c>
      <c r="B90" t="s">
        <v>236</v>
      </c>
      <c r="C90">
        <v>705</v>
      </c>
      <c r="D90">
        <v>720</v>
      </c>
    </row>
    <row r="91" spans="1:4" x14ac:dyDescent="0.3">
      <c r="A91" t="str">
        <f>_xlfn.IFNA(IF(MATCH(B91,'Official List'!A:A,0)&gt;0, "Keep"), "Delete")</f>
        <v>Keep</v>
      </c>
      <c r="B91" t="s">
        <v>237</v>
      </c>
      <c r="C91" s="2">
        <v>8730</v>
      </c>
      <c r="D91" s="2">
        <v>9010</v>
      </c>
    </row>
    <row r="92" spans="1:4" x14ac:dyDescent="0.3">
      <c r="A92" t="str">
        <f>_xlfn.IFNA(IF(MATCH(B92,'Official List'!A:A,0)&gt;0, "Keep"), "Delete")</f>
        <v>Keep</v>
      </c>
      <c r="B92" t="s">
        <v>238</v>
      </c>
      <c r="C92" s="2">
        <v>8770</v>
      </c>
      <c r="D92" s="2">
        <v>8960</v>
      </c>
    </row>
    <row r="93" spans="1:4" x14ac:dyDescent="0.3">
      <c r="A93" t="str">
        <f>_xlfn.IFNA(IF(MATCH(B93,'Official List'!A:A,0)&gt;0, "Keep"), "Delete")</f>
        <v>Keep</v>
      </c>
      <c r="B93" t="s">
        <v>240</v>
      </c>
      <c r="C93" s="2">
        <v>30320</v>
      </c>
      <c r="D93" s="2">
        <v>40570</v>
      </c>
    </row>
    <row r="94" spans="1:4" x14ac:dyDescent="0.3">
      <c r="A94" t="str">
        <f>_xlfn.IFNA(IF(MATCH(B94,'Official List'!A:A,0)&gt;0, "Keep"), "Delete")</f>
        <v>Keep</v>
      </c>
      <c r="B94" t="s">
        <v>87</v>
      </c>
      <c r="C94" s="2">
        <v>6945</v>
      </c>
      <c r="D94" s="2">
        <v>7170</v>
      </c>
    </row>
    <row r="95" spans="1:4" x14ac:dyDescent="0.3">
      <c r="A95" t="str">
        <f>_xlfn.IFNA(IF(MATCH(B95,'Official List'!A:A,0)&gt;0, "Keep"), "Delete")</f>
        <v>Keep</v>
      </c>
      <c r="B95" t="s">
        <v>88</v>
      </c>
      <c r="C95" s="2">
        <v>6390</v>
      </c>
      <c r="D95" s="2">
        <v>6790</v>
      </c>
    </row>
    <row r="96" spans="1:4" x14ac:dyDescent="0.3">
      <c r="A96" t="str">
        <f>_xlfn.IFNA(IF(MATCH(B96,'Official List'!A:A,0)&gt;0, "Keep"), "Delete")</f>
        <v>Keep</v>
      </c>
      <c r="B96" t="s">
        <v>89</v>
      </c>
      <c r="C96" s="2">
        <v>7720</v>
      </c>
      <c r="D96" s="2">
        <v>7985</v>
      </c>
    </row>
    <row r="97" spans="1:4" x14ac:dyDescent="0.3">
      <c r="A97" t="str">
        <f>_xlfn.IFNA(IF(MATCH(B97,'Official List'!A:A,0)&gt;0, "Keep"), "Delete")</f>
        <v>Keep</v>
      </c>
      <c r="B97" t="s">
        <v>90</v>
      </c>
      <c r="C97" s="2">
        <v>6835</v>
      </c>
      <c r="D97" s="2">
        <v>7120</v>
      </c>
    </row>
    <row r="98" spans="1:4" x14ac:dyDescent="0.3">
      <c r="A98" t="str">
        <f>_xlfn.IFNA(IF(MATCH(B98,'Official List'!A:A,0)&gt;0, "Keep"), "Delete")</f>
        <v>Keep</v>
      </c>
      <c r="B98" t="s">
        <v>91</v>
      </c>
      <c r="C98">
        <v>265</v>
      </c>
      <c r="D98" s="2">
        <v>1775</v>
      </c>
    </row>
    <row r="99" spans="1:4" x14ac:dyDescent="0.3">
      <c r="A99" t="str">
        <f>_xlfn.IFNA(IF(MATCH(B99,'Official List'!A:A,0)&gt;0, "Keep"), "Delete")</f>
        <v>Keep</v>
      </c>
      <c r="B99" t="s">
        <v>92</v>
      </c>
      <c r="C99" s="2">
        <v>4575</v>
      </c>
      <c r="D99" s="2">
        <v>4730</v>
      </c>
    </row>
    <row r="100" spans="1:4" x14ac:dyDescent="0.3">
      <c r="A100" t="str">
        <f>_xlfn.IFNA(IF(MATCH(B100,'Official List'!A:A,0)&gt;0, "Keep"), "Delete")</f>
        <v>Keep</v>
      </c>
      <c r="B100" t="s">
        <v>94</v>
      </c>
      <c r="C100" s="2">
        <v>4445</v>
      </c>
      <c r="D100" s="2">
        <v>4690</v>
      </c>
    </row>
    <row r="101" spans="1:4" x14ac:dyDescent="0.3">
      <c r="A101" t="str">
        <f>_xlfn.IFNA(IF(MATCH(B101,'Official List'!A:A,0)&gt;0, "Keep"), "Delete")</f>
        <v>Keep</v>
      </c>
      <c r="B101" t="s">
        <v>251</v>
      </c>
      <c r="C101">
        <v>170</v>
      </c>
      <c r="D101">
        <v>175</v>
      </c>
    </row>
    <row r="102" spans="1:4" x14ac:dyDescent="0.3">
      <c r="A102" t="str">
        <f>_xlfn.IFNA(IF(MATCH(B102,'Official List'!A:A,0)&gt;0, "Keep"), "Delete")</f>
        <v>Keep</v>
      </c>
      <c r="B102" t="s">
        <v>95</v>
      </c>
      <c r="C102">
        <v>355</v>
      </c>
      <c r="D102" s="2">
        <v>3760</v>
      </c>
    </row>
    <row r="103" spans="1:4" x14ac:dyDescent="0.3">
      <c r="A103" t="str">
        <f>_xlfn.IFNA(IF(MATCH(B103,'Official List'!A:A,0)&gt;0, "Keep"), "Delete")</f>
        <v>Keep</v>
      </c>
      <c r="B103" t="s">
        <v>96</v>
      </c>
      <c r="C103" s="2">
        <v>4005</v>
      </c>
      <c r="D103" s="2">
        <v>4045</v>
      </c>
    </row>
    <row r="104" spans="1:4" x14ac:dyDescent="0.3">
      <c r="A104" t="str">
        <f>_xlfn.IFNA(IF(MATCH(B104,'Official List'!A:A,0)&gt;0, "Keep"), "Delete")</f>
        <v>Keep</v>
      </c>
      <c r="B104" t="s">
        <v>97</v>
      </c>
      <c r="C104">
        <v>340</v>
      </c>
      <c r="D104">
        <v>360</v>
      </c>
    </row>
    <row r="105" spans="1:4" x14ac:dyDescent="0.3">
      <c r="A105" t="str">
        <f>_xlfn.IFNA(IF(MATCH(B105,'Official List'!A:A,0)&gt;0, "Keep"), "Delete")</f>
        <v>Keep</v>
      </c>
      <c r="B105" t="s">
        <v>257</v>
      </c>
      <c r="C105">
        <v>140</v>
      </c>
      <c r="D105">
        <v>155</v>
      </c>
    </row>
    <row r="106" spans="1:4" x14ac:dyDescent="0.3">
      <c r="A106" t="str">
        <f>_xlfn.IFNA(IF(MATCH(B106,'Official List'!A:A,0)&gt;0, "Keep"), "Delete")</f>
        <v>Keep</v>
      </c>
      <c r="B106" t="s">
        <v>99</v>
      </c>
      <c r="C106">
        <v>385</v>
      </c>
      <c r="D106">
        <v>405</v>
      </c>
    </row>
    <row r="107" spans="1:4" x14ac:dyDescent="0.3">
      <c r="A107" t="str">
        <f>_xlfn.IFNA(IF(MATCH(B107,'Official List'!A:A,0)&gt;0, "Keep"), "Delete")</f>
        <v>Keep</v>
      </c>
      <c r="B107" t="s">
        <v>100</v>
      </c>
      <c r="C107" s="2">
        <v>2870</v>
      </c>
      <c r="D107" s="2">
        <v>2960</v>
      </c>
    </row>
    <row r="108" spans="1:4" x14ac:dyDescent="0.3">
      <c r="A108" t="str">
        <f>_xlfn.IFNA(IF(MATCH(B108,'Official List'!A:A,0)&gt;0, "Keep"), "Delete")</f>
        <v>Keep</v>
      </c>
      <c r="B108" t="s">
        <v>102</v>
      </c>
      <c r="C108">
        <v>600</v>
      </c>
      <c r="D108">
        <v>640</v>
      </c>
    </row>
    <row r="109" spans="1:4" x14ac:dyDescent="0.3">
      <c r="A109" t="str">
        <f>_xlfn.IFNA(IF(MATCH(B109,'Official List'!A:A,0)&gt;0, "Keep"), "Delete")</f>
        <v>Keep</v>
      </c>
      <c r="B109" t="s">
        <v>103</v>
      </c>
      <c r="C109">
        <v>770</v>
      </c>
      <c r="D109" s="2">
        <v>1750</v>
      </c>
    </row>
    <row r="110" spans="1:4" x14ac:dyDescent="0.3">
      <c r="A110" t="str">
        <f>_xlfn.IFNA(IF(MATCH(B110,'Official List'!A:A,0)&gt;0, "Keep"), "Delete")</f>
        <v>Keep</v>
      </c>
      <c r="B110" t="s">
        <v>104</v>
      </c>
      <c r="C110" s="2">
        <v>1990</v>
      </c>
      <c r="D110" s="2">
        <v>2030</v>
      </c>
    </row>
    <row r="111" spans="1:4" x14ac:dyDescent="0.3">
      <c r="A111" t="str">
        <f>_xlfn.IFNA(IF(MATCH(B111,'Official List'!A:A,0)&gt;0, "Keep"), "Delete")</f>
        <v>Keep</v>
      </c>
      <c r="B111" t="s">
        <v>106</v>
      </c>
      <c r="C111" s="2">
        <v>2290</v>
      </c>
      <c r="D111" s="2">
        <v>2375</v>
      </c>
    </row>
    <row r="112" spans="1:4" x14ac:dyDescent="0.3">
      <c r="A112" t="str">
        <f>_xlfn.IFNA(IF(MATCH(B112,'Official List'!A:A,0)&gt;0, "Keep"), "Delete")</f>
        <v>Keep</v>
      </c>
      <c r="B112" t="s">
        <v>107</v>
      </c>
      <c r="C112" s="2">
        <v>6900</v>
      </c>
      <c r="D112" s="2">
        <v>7135</v>
      </c>
    </row>
    <row r="113" spans="1:4" x14ac:dyDescent="0.3">
      <c r="A113" t="str">
        <f>_xlfn.IFNA(IF(MATCH(B113,'Official List'!A:A,0)&gt;0, "Keep"), "Delete")</f>
        <v>Keep</v>
      </c>
      <c r="B113" t="s">
        <v>108</v>
      </c>
      <c r="C113" s="2">
        <v>1330</v>
      </c>
      <c r="D113" s="2">
        <v>1375</v>
      </c>
    </row>
    <row r="114" spans="1:4" x14ac:dyDescent="0.3">
      <c r="A114" t="str">
        <f>_xlfn.IFNA(IF(MATCH(B114,'Official List'!A:A,0)&gt;0, "Keep"), "Delete")</f>
        <v>Keep</v>
      </c>
      <c r="B114" t="s">
        <v>110</v>
      </c>
      <c r="C114" s="2">
        <v>11325</v>
      </c>
      <c r="D114" s="2">
        <v>11515</v>
      </c>
    </row>
    <row r="115" spans="1:4" x14ac:dyDescent="0.3">
      <c r="A115" t="str">
        <f>_xlfn.IFNA(IF(MATCH(B115,'Official List'!A:A,0)&gt;0, "Keep"), "Delete")</f>
        <v>Keep</v>
      </c>
      <c r="B115" t="s">
        <v>111</v>
      </c>
      <c r="C115" s="2">
        <v>6780</v>
      </c>
      <c r="D115" s="2">
        <v>6990</v>
      </c>
    </row>
    <row r="116" spans="1:4" x14ac:dyDescent="0.3">
      <c r="A116" t="str">
        <f>_xlfn.IFNA(IF(MATCH(B116,'Official List'!A:A,0)&gt;0, "Keep"), "Delete")</f>
        <v>Keep</v>
      </c>
      <c r="B116" t="s">
        <v>112</v>
      </c>
      <c r="C116" s="2">
        <v>3610</v>
      </c>
      <c r="D116" s="2">
        <v>3740</v>
      </c>
    </row>
    <row r="117" spans="1:4" x14ac:dyDescent="0.3">
      <c r="A117" t="str">
        <f>_xlfn.IFNA(IF(MATCH(B117,'Official List'!A:A,0)&gt;0, "Keep"), "Delete")</f>
        <v>Keep</v>
      </c>
      <c r="B117" t="s">
        <v>113</v>
      </c>
      <c r="C117" s="2">
        <v>6400</v>
      </c>
      <c r="D117" s="2">
        <v>6660</v>
      </c>
    </row>
    <row r="118" spans="1:4" x14ac:dyDescent="0.3">
      <c r="A118" t="str">
        <f>_xlfn.IFNA(IF(MATCH(B118,'Official List'!A:A,0)&gt;0, "Keep"), "Delete")</f>
        <v>Keep</v>
      </c>
      <c r="B118" t="s">
        <v>114</v>
      </c>
      <c r="C118" s="2">
        <v>6580</v>
      </c>
      <c r="D118" s="2">
        <v>6875</v>
      </c>
    </row>
    <row r="119" spans="1:4" x14ac:dyDescent="0.3">
      <c r="A119" t="str">
        <f>_xlfn.IFNA(IF(MATCH(B119,'Official List'!A:A,0)&gt;0, "Keep"), "Delete")</f>
        <v>Keep</v>
      </c>
      <c r="B119" t="s">
        <v>115</v>
      </c>
      <c r="C119">
        <v>320</v>
      </c>
      <c r="D119" s="2">
        <v>3335</v>
      </c>
    </row>
    <row r="120" spans="1:4" x14ac:dyDescent="0.3">
      <c r="A120" t="str">
        <f>_xlfn.IFNA(IF(MATCH(B120,'Official List'!A:A,0)&gt;0, "Keep"), "Delete")</f>
        <v>Keep</v>
      </c>
      <c r="B120" t="s">
        <v>117</v>
      </c>
      <c r="C120">
        <v>270</v>
      </c>
      <c r="D120" s="2">
        <v>6430</v>
      </c>
    </row>
    <row r="121" spans="1:4" x14ac:dyDescent="0.3">
      <c r="A121" t="str">
        <f>_xlfn.IFNA(IF(MATCH(B121,'Official List'!A:A,0)&gt;0, "Keep"), "Delete")</f>
        <v>Keep</v>
      </c>
      <c r="B121" t="s">
        <v>118</v>
      </c>
      <c r="C121" s="2">
        <v>2370</v>
      </c>
      <c r="D121" s="2">
        <v>2380</v>
      </c>
    </row>
    <row r="122" spans="1:4" x14ac:dyDescent="0.3">
      <c r="A122" t="str">
        <f>_xlfn.IFNA(IF(MATCH(B122,'Official List'!A:A,0)&gt;0, "Keep"), "Delete")</f>
        <v>Keep</v>
      </c>
      <c r="B122" t="s">
        <v>119</v>
      </c>
      <c r="C122" s="2">
        <v>4425</v>
      </c>
      <c r="D122" s="2">
        <v>4485</v>
      </c>
    </row>
    <row r="123" spans="1:4" x14ac:dyDescent="0.3">
      <c r="A123" t="str">
        <f>_xlfn.IFNA(IF(MATCH(B123,'Official List'!A:A,0)&gt;0, "Keep"), "Delete")</f>
        <v>Keep</v>
      </c>
      <c r="B123" t="s">
        <v>120</v>
      </c>
      <c r="C123" s="2">
        <v>4345</v>
      </c>
      <c r="D123" s="2">
        <v>4445</v>
      </c>
    </row>
    <row r="124" spans="1:4" x14ac:dyDescent="0.3">
      <c r="A124" t="str">
        <f>_xlfn.IFNA(IF(MATCH(B124,'Official List'!A:A,0)&gt;0, "Keep"), "Delete")</f>
        <v>Keep</v>
      </c>
      <c r="B124" t="s">
        <v>121</v>
      </c>
      <c r="C124" s="2">
        <v>4265</v>
      </c>
      <c r="D124" s="2">
        <v>4375</v>
      </c>
    </row>
    <row r="125" spans="1:4" x14ac:dyDescent="0.3">
      <c r="A125" t="str">
        <f>_xlfn.IFNA(IF(MATCH(B125,'Official List'!A:A,0)&gt;0, "Keep"), "Delete")</f>
        <v>Keep</v>
      </c>
      <c r="B125" t="s">
        <v>122</v>
      </c>
      <c r="C125" s="2">
        <v>2290</v>
      </c>
      <c r="D125" s="2">
        <v>6135</v>
      </c>
    </row>
    <row r="126" spans="1:4" x14ac:dyDescent="0.3">
      <c r="A126" t="str">
        <f>_xlfn.IFNA(IF(MATCH(B126,'Official List'!A:A,0)&gt;0, "Keep"), "Delete")</f>
        <v>Keep</v>
      </c>
      <c r="B126" t="s">
        <v>123</v>
      </c>
      <c r="C126" s="2">
        <v>9415</v>
      </c>
      <c r="D126" s="2">
        <v>9775</v>
      </c>
    </row>
    <row r="127" spans="1:4" x14ac:dyDescent="0.3">
      <c r="A127" t="str">
        <f>_xlfn.IFNA(IF(MATCH(B127,'Official List'!A:A,0)&gt;0, "Keep"), "Delete")</f>
        <v>Keep</v>
      </c>
      <c r="B127" t="s">
        <v>264</v>
      </c>
      <c r="C127">
        <v>250</v>
      </c>
      <c r="D127">
        <v>290</v>
      </c>
    </row>
    <row r="128" spans="1:4" x14ac:dyDescent="0.3">
      <c r="A128" t="str">
        <f>_xlfn.IFNA(IF(MATCH(B128,'Official List'!A:A,0)&gt;0, "Keep"), "Delete")</f>
        <v>Keep</v>
      </c>
      <c r="B128" t="s">
        <v>124</v>
      </c>
      <c r="C128">
        <v>570</v>
      </c>
      <c r="D128" s="2">
        <v>4160</v>
      </c>
    </row>
    <row r="129" spans="1:4" x14ac:dyDescent="0.3">
      <c r="A129" t="str">
        <f>_xlfn.IFNA(IF(MATCH(B129,'Official List'!A:A,0)&gt;0, "Keep"), "Delete")</f>
        <v>Keep</v>
      </c>
      <c r="B129" t="s">
        <v>125</v>
      </c>
      <c r="C129">
        <v>60</v>
      </c>
      <c r="D129" s="2">
        <v>3945</v>
      </c>
    </row>
    <row r="130" spans="1:4" x14ac:dyDescent="0.3">
      <c r="A130" t="str">
        <f>_xlfn.IFNA(IF(MATCH(B130,'Official List'!A:A,0)&gt;0, "Keep"), "Delete")</f>
        <v>Keep</v>
      </c>
      <c r="B130" t="s">
        <v>266</v>
      </c>
      <c r="C130">
        <v>790</v>
      </c>
      <c r="D130" s="2">
        <v>9045</v>
      </c>
    </row>
    <row r="131" spans="1:4" x14ac:dyDescent="0.3">
      <c r="A131" t="str">
        <f>_xlfn.IFNA(IF(MATCH(B131,'Official List'!A:A,0)&gt;0, "Keep"), "Delete")</f>
        <v>Keep</v>
      </c>
      <c r="B131" t="s">
        <v>126</v>
      </c>
      <c r="C131" s="2">
        <v>9245</v>
      </c>
      <c r="D131" s="2">
        <v>9600</v>
      </c>
    </row>
    <row r="132" spans="1:4" x14ac:dyDescent="0.3">
      <c r="A132" t="str">
        <f>_xlfn.IFNA(IF(MATCH(B132,'Official List'!A:A,0)&gt;0, "Keep"), "Delete")</f>
        <v>Keep</v>
      </c>
      <c r="B132" t="s">
        <v>127</v>
      </c>
      <c r="C132" s="2">
        <v>1615</v>
      </c>
      <c r="D132" s="2">
        <v>10220</v>
      </c>
    </row>
    <row r="133" spans="1:4" x14ac:dyDescent="0.3">
      <c r="A133" t="str">
        <f>_xlfn.IFNA(IF(MATCH(B133,'Official List'!A:A,0)&gt;0, "Keep"), "Delete")</f>
        <v>Keep</v>
      </c>
      <c r="B133" t="s">
        <v>128</v>
      </c>
      <c r="C133">
        <v>0</v>
      </c>
      <c r="D133">
        <v>5</v>
      </c>
    </row>
    <row r="134" spans="1:4" x14ac:dyDescent="0.3">
      <c r="A134" t="str">
        <f>_xlfn.IFNA(IF(MATCH(B134,'Official List'!A:A,0)&gt;0, "Keep"), "Delete")</f>
        <v>Keep</v>
      </c>
      <c r="B134" t="s">
        <v>129</v>
      </c>
      <c r="C134" s="2">
        <v>6470</v>
      </c>
      <c r="D134" s="2">
        <v>6685</v>
      </c>
    </row>
    <row r="135" spans="1:4" x14ac:dyDescent="0.3">
      <c r="A135" t="str">
        <f>_xlfn.IFNA(IF(MATCH(B135,'Official List'!A:A,0)&gt;0, "Keep"), "Delete")</f>
        <v>Keep</v>
      </c>
      <c r="B135" t="s">
        <v>130</v>
      </c>
      <c r="C135" s="2">
        <v>9115</v>
      </c>
      <c r="D135" s="2">
        <v>9955</v>
      </c>
    </row>
    <row r="136" spans="1:4" x14ac:dyDescent="0.3">
      <c r="A136" t="str">
        <f>_xlfn.IFNA(IF(MATCH(B136,'Official List'!A:A,0)&gt;0, "Keep"), "Delete")</f>
        <v>Keep</v>
      </c>
      <c r="B136" t="s">
        <v>131</v>
      </c>
      <c r="C136">
        <v>225</v>
      </c>
      <c r="D136" s="2">
        <v>6920</v>
      </c>
    </row>
    <row r="137" spans="1:4" x14ac:dyDescent="0.3">
      <c r="A137" t="str">
        <f>_xlfn.IFNA(IF(MATCH(B137,'Official List'!A:A,0)&gt;0, "Keep"), "Delete")</f>
        <v>Keep</v>
      </c>
      <c r="B137" t="s">
        <v>270</v>
      </c>
      <c r="C137" s="2">
        <v>4490</v>
      </c>
      <c r="D137" s="2">
        <v>4590</v>
      </c>
    </row>
    <row r="138" spans="1:4" x14ac:dyDescent="0.3">
      <c r="A138" t="str">
        <f>_xlfn.IFNA(IF(MATCH(B138,'Official List'!A:A,0)&gt;0, "Keep"), "Delete")</f>
        <v>Keep</v>
      </c>
      <c r="B138" t="s">
        <v>132</v>
      </c>
      <c r="C138" s="2">
        <v>5565</v>
      </c>
      <c r="D138" s="2">
        <v>5625</v>
      </c>
    </row>
    <row r="139" spans="1:4" x14ac:dyDescent="0.3">
      <c r="A139" t="str">
        <f>_xlfn.IFNA(IF(MATCH(B139,'Official List'!A:A,0)&gt;0, "Keep"), "Delete")</f>
        <v>Keep</v>
      </c>
      <c r="B139" t="s">
        <v>133</v>
      </c>
      <c r="C139" s="2">
        <v>2680</v>
      </c>
      <c r="D139" s="2">
        <v>2755</v>
      </c>
    </row>
    <row r="140" spans="1:4" x14ac:dyDescent="0.3">
      <c r="A140" t="str">
        <f>_xlfn.IFNA(IF(MATCH(B140,'Official List'!A:A,0)&gt;0, "Keep"), "Delete")</f>
        <v>Keep</v>
      </c>
      <c r="B140" t="s">
        <v>134</v>
      </c>
      <c r="C140" s="2">
        <v>8550</v>
      </c>
      <c r="D140" s="2">
        <v>8710</v>
      </c>
    </row>
    <row r="141" spans="1:4" x14ac:dyDescent="0.3">
      <c r="A141" t="str">
        <f>_xlfn.IFNA(IF(MATCH(B141,'Official List'!A:A,0)&gt;0, "Keep"), "Delete")</f>
        <v>Keep</v>
      </c>
      <c r="B141" t="s">
        <v>135</v>
      </c>
      <c r="C141" s="2">
        <v>4830</v>
      </c>
      <c r="D141" s="2">
        <v>5010</v>
      </c>
    </row>
    <row r="142" spans="1:4" x14ac:dyDescent="0.3">
      <c r="A142" t="str">
        <f>_xlfn.IFNA(IF(MATCH(B142,'Official List'!A:A,0)&gt;0, "Keep"), "Delete")</f>
        <v>Keep</v>
      </c>
      <c r="B142" t="s">
        <v>136</v>
      </c>
      <c r="C142" s="2">
        <v>2195</v>
      </c>
      <c r="D142" s="2">
        <v>2235</v>
      </c>
    </row>
    <row r="143" spans="1:4" x14ac:dyDescent="0.3">
      <c r="A143" t="str">
        <f>_xlfn.IFNA(IF(MATCH(B143,'Official List'!A:A,0)&gt;0, "Keep"), "Delete")</f>
        <v>Keep</v>
      </c>
      <c r="B143" t="s">
        <v>272</v>
      </c>
      <c r="C143" s="2">
        <v>5410</v>
      </c>
      <c r="D143" s="2">
        <v>5620</v>
      </c>
    </row>
  </sheetData>
  <autoFilter ref="A1:D143" xr:uid="{00000000-0009-0000-0000-00000A000000}">
    <filterColumn colId="2" showButton="0"/>
  </autoFilter>
  <mergeCells count="3">
    <mergeCell ref="B1:B3"/>
    <mergeCell ref="C1:D1"/>
    <mergeCell ref="C2:D2"/>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42"/>
  <sheetViews>
    <sheetView workbookViewId="0">
      <selection activeCell="B25" sqref="B25"/>
    </sheetView>
  </sheetViews>
  <sheetFormatPr defaultColWidth="8.77734375" defaultRowHeight="14.4" x14ac:dyDescent="0.3"/>
  <cols>
    <col min="2" max="2" width="54.77734375" bestFit="1" customWidth="1"/>
  </cols>
  <sheetData>
    <row r="1" spans="1:4" x14ac:dyDescent="0.3">
      <c r="B1" s="89" t="s">
        <v>292</v>
      </c>
      <c r="C1" s="88" t="s">
        <v>138</v>
      </c>
      <c r="D1" s="90"/>
    </row>
    <row r="2" spans="1:4" x14ac:dyDescent="0.3">
      <c r="B2" s="89"/>
      <c r="C2" s="88" t="s">
        <v>296</v>
      </c>
      <c r="D2" s="88"/>
    </row>
    <row r="3" spans="1:4" x14ac:dyDescent="0.3">
      <c r="B3" s="89"/>
      <c r="C3" s="1" t="s">
        <v>2</v>
      </c>
      <c r="D3" s="1" t="s">
        <v>274</v>
      </c>
    </row>
    <row r="4" spans="1:4" x14ac:dyDescent="0.3">
      <c r="A4" t="str">
        <f>_xlfn.IFNA(IF(MATCH(B4,'Official List'!A:A,0)&gt;0, "Keep"), "Delete")</f>
        <v>Keep</v>
      </c>
      <c r="B4" t="s">
        <v>6</v>
      </c>
      <c r="C4">
        <v>530</v>
      </c>
      <c r="D4" s="2">
        <v>3635</v>
      </c>
    </row>
    <row r="5" spans="1:4" x14ac:dyDescent="0.3">
      <c r="A5" t="str">
        <f>_xlfn.IFNA(IF(MATCH(B5,'Official List'!A:A,0)&gt;0, "Keep"), "Delete")</f>
        <v>Keep</v>
      </c>
      <c r="B5" t="s">
        <v>8</v>
      </c>
      <c r="C5" s="2">
        <v>1690</v>
      </c>
      <c r="D5" s="2">
        <v>3165</v>
      </c>
    </row>
    <row r="6" spans="1:4" x14ac:dyDescent="0.3">
      <c r="A6" t="str">
        <f>_xlfn.IFNA(IF(MATCH(B6,'Official List'!A:A,0)&gt;0, "Keep"), "Delete")</f>
        <v>Keep</v>
      </c>
      <c r="B6" t="s">
        <v>9</v>
      </c>
      <c r="C6" s="2">
        <v>7655</v>
      </c>
      <c r="D6" s="2">
        <v>7760</v>
      </c>
    </row>
    <row r="7" spans="1:4" x14ac:dyDescent="0.3">
      <c r="A7" t="str">
        <f>_xlfn.IFNA(IF(MATCH(B7,'Official List'!A:A,0)&gt;0, "Keep"), "Delete")</f>
        <v>Keep</v>
      </c>
      <c r="B7" t="s">
        <v>10</v>
      </c>
      <c r="C7" s="2">
        <v>3070</v>
      </c>
      <c r="D7" s="2">
        <v>3175</v>
      </c>
    </row>
    <row r="8" spans="1:4" x14ac:dyDescent="0.3">
      <c r="A8" t="str">
        <f>_xlfn.IFNA(IF(MATCH(B8,'Official List'!A:A,0)&gt;0, "Keep"), "Delete")</f>
        <v>Keep</v>
      </c>
      <c r="B8" t="s">
        <v>11</v>
      </c>
      <c r="C8" s="2">
        <v>1650</v>
      </c>
      <c r="D8" s="2">
        <v>3750</v>
      </c>
    </row>
    <row r="9" spans="1:4" x14ac:dyDescent="0.3">
      <c r="A9" t="str">
        <f>_xlfn.IFNA(IF(MATCH(B9,'Official List'!A:A,0)&gt;0, "Keep"), "Delete")</f>
        <v>Keep</v>
      </c>
      <c r="B9" t="s">
        <v>12</v>
      </c>
      <c r="C9" s="2">
        <v>2690</v>
      </c>
      <c r="D9" s="2">
        <v>2950</v>
      </c>
    </row>
    <row r="10" spans="1:4" x14ac:dyDescent="0.3">
      <c r="A10" t="str">
        <f>_xlfn.IFNA(IF(MATCH(B10,'Official List'!A:A,0)&gt;0, "Keep"), "Delete")</f>
        <v>Keep</v>
      </c>
      <c r="B10" t="s">
        <v>13</v>
      </c>
      <c r="C10" s="2">
        <v>3275</v>
      </c>
      <c r="D10" s="2">
        <v>3620</v>
      </c>
    </row>
    <row r="11" spans="1:4" x14ac:dyDescent="0.3">
      <c r="A11" t="str">
        <f>_xlfn.IFNA(IF(MATCH(B11,'Official List'!A:A,0)&gt;0, "Keep"), "Delete")</f>
        <v>Keep</v>
      </c>
      <c r="B11" t="s">
        <v>14</v>
      </c>
      <c r="C11" s="2">
        <v>4960</v>
      </c>
      <c r="D11" s="2">
        <v>5015</v>
      </c>
    </row>
    <row r="12" spans="1:4" x14ac:dyDescent="0.3">
      <c r="A12" t="str">
        <f>_xlfn.IFNA(IF(MATCH(B12,'Official List'!A:A,0)&gt;0, "Keep"), "Delete")</f>
        <v>Keep</v>
      </c>
      <c r="B12" t="s">
        <v>15</v>
      </c>
      <c r="C12">
        <v>395</v>
      </c>
      <c r="D12" s="2">
        <v>9595</v>
      </c>
    </row>
    <row r="13" spans="1:4" x14ac:dyDescent="0.3">
      <c r="A13" t="str">
        <f>_xlfn.IFNA(IF(MATCH(B13,'Official List'!A:A,0)&gt;0, "Keep"), "Delete")</f>
        <v>Keep</v>
      </c>
      <c r="B13" t="s">
        <v>16</v>
      </c>
      <c r="C13" s="2">
        <v>5905</v>
      </c>
      <c r="D13" s="2">
        <v>5945</v>
      </c>
    </row>
    <row r="14" spans="1:4" x14ac:dyDescent="0.3">
      <c r="A14" t="str">
        <f>_xlfn.IFNA(IF(MATCH(B14,'Official List'!A:A,0)&gt;0, "Keep"), "Delete")</f>
        <v>Keep</v>
      </c>
      <c r="B14" t="s">
        <v>151</v>
      </c>
      <c r="C14" s="2">
        <v>9405</v>
      </c>
      <c r="D14" s="2">
        <v>9650</v>
      </c>
    </row>
    <row r="15" spans="1:4" x14ac:dyDescent="0.3">
      <c r="A15" t="str">
        <f>_xlfn.IFNA(IF(MATCH(B15,'Official List'!A:A,0)&gt;0, "Keep"), "Delete")</f>
        <v>Keep</v>
      </c>
      <c r="B15" t="s">
        <v>152</v>
      </c>
      <c r="C15" s="2">
        <v>9255</v>
      </c>
      <c r="D15" s="2">
        <v>9645</v>
      </c>
    </row>
    <row r="16" spans="1:4" x14ac:dyDescent="0.3">
      <c r="A16" t="str">
        <f>_xlfn.IFNA(IF(MATCH(B16,'Official List'!A:A,0)&gt;0, "Keep"), "Delete")</f>
        <v>Keep</v>
      </c>
      <c r="B16" t="s">
        <v>18</v>
      </c>
      <c r="C16" s="2">
        <v>1075</v>
      </c>
      <c r="D16" s="2">
        <v>1080</v>
      </c>
    </row>
    <row r="17" spans="1:4" x14ac:dyDescent="0.3">
      <c r="A17" t="str">
        <f>_xlfn.IFNA(IF(MATCH(B17,'Official List'!A:A,0)&gt;0, "Keep"), "Delete")</f>
        <v>Keep</v>
      </c>
      <c r="B17" t="s">
        <v>155</v>
      </c>
      <c r="C17" s="2">
        <v>2915</v>
      </c>
      <c r="D17" s="2">
        <v>2960</v>
      </c>
    </row>
    <row r="18" spans="1:4" x14ac:dyDescent="0.3">
      <c r="A18" t="str">
        <f>_xlfn.IFNA(IF(MATCH(B18,'Official List'!A:A,0)&gt;0, "Keep"), "Delete")</f>
        <v>Keep</v>
      </c>
      <c r="B18" t="s">
        <v>20</v>
      </c>
      <c r="C18" s="2">
        <v>7340</v>
      </c>
      <c r="D18" s="2">
        <v>7550</v>
      </c>
    </row>
    <row r="19" spans="1:4" x14ac:dyDescent="0.3">
      <c r="A19" t="str">
        <f>_xlfn.IFNA(IF(MATCH(B19,'Official List'!A:A,0)&gt;0, "Keep"), "Delete")</f>
        <v>Keep</v>
      </c>
      <c r="B19" t="s">
        <v>21</v>
      </c>
      <c r="C19" s="2">
        <v>3465</v>
      </c>
      <c r="D19" s="2">
        <v>3515</v>
      </c>
    </row>
    <row r="20" spans="1:4" x14ac:dyDescent="0.3">
      <c r="A20" t="str">
        <f>_xlfn.IFNA(IF(MATCH(B20,'Official List'!A:A,0)&gt;0, "Keep"), "Delete")</f>
        <v>Keep</v>
      </c>
      <c r="B20" t="s">
        <v>22</v>
      </c>
      <c r="C20" s="2">
        <v>7220</v>
      </c>
      <c r="D20" s="2">
        <v>7410</v>
      </c>
    </row>
    <row r="21" spans="1:4" x14ac:dyDescent="0.3">
      <c r="A21" t="str">
        <f>_xlfn.IFNA(IF(MATCH(B21,'Official List'!A:A,0)&gt;0, "Keep"), "Delete")</f>
        <v>Keep</v>
      </c>
      <c r="B21" t="s">
        <v>23</v>
      </c>
      <c r="C21" s="2">
        <v>5435</v>
      </c>
      <c r="D21" s="2">
        <v>5870</v>
      </c>
    </row>
    <row r="22" spans="1:4" x14ac:dyDescent="0.3">
      <c r="A22" t="str">
        <f>_xlfn.IFNA(IF(MATCH(B22,'Official List'!A:A,0)&gt;0, "Keep"), "Delete")</f>
        <v>Keep</v>
      </c>
      <c r="B22" t="s">
        <v>24</v>
      </c>
      <c r="C22" s="2">
        <v>3225</v>
      </c>
      <c r="D22" s="2">
        <v>3275</v>
      </c>
    </row>
    <row r="23" spans="1:4" x14ac:dyDescent="0.3">
      <c r="A23" t="str">
        <f>_xlfn.IFNA(IF(MATCH(B23,'Official List'!A:A,0)&gt;0, "Keep"), "Delete")</f>
        <v>Keep</v>
      </c>
      <c r="B23" t="s">
        <v>159</v>
      </c>
      <c r="C23" s="2">
        <v>4015</v>
      </c>
      <c r="D23" s="2">
        <v>4115</v>
      </c>
    </row>
    <row r="24" spans="1:4" x14ac:dyDescent="0.3">
      <c r="A24" t="str">
        <f>_xlfn.IFNA(IF(MATCH(B24,'Official List'!A:A,0)&gt;0, "Keep"), "Delete")</f>
        <v>Keep</v>
      </c>
      <c r="B24" t="s">
        <v>160</v>
      </c>
      <c r="C24">
        <v>790</v>
      </c>
      <c r="D24">
        <v>820</v>
      </c>
    </row>
    <row r="25" spans="1:4" x14ac:dyDescent="0.3">
      <c r="A25" t="str">
        <f>_xlfn.IFNA(IF(MATCH(B25,'Official List'!A:A,0)&gt;0, "Keep"), "Delete")</f>
        <v>Keep</v>
      </c>
      <c r="B25" t="s">
        <v>25</v>
      </c>
      <c r="C25" s="2">
        <v>4520</v>
      </c>
      <c r="D25" s="2">
        <v>4850</v>
      </c>
    </row>
    <row r="26" spans="1:4" x14ac:dyDescent="0.3">
      <c r="A26" t="str">
        <f>_xlfn.IFNA(IF(MATCH(B26,'Official List'!A:A,0)&gt;0, "Keep"), "Delete")</f>
        <v>Keep</v>
      </c>
      <c r="B26" t="s">
        <v>27</v>
      </c>
      <c r="C26" s="2">
        <v>6780</v>
      </c>
      <c r="D26" s="2">
        <v>6890</v>
      </c>
    </row>
    <row r="27" spans="1:4" x14ac:dyDescent="0.3">
      <c r="A27" t="str">
        <f>_xlfn.IFNA(IF(MATCH(B27,'Official List'!A:A,0)&gt;0, "Keep"), "Delete")</f>
        <v>Keep</v>
      </c>
      <c r="B27" t="s">
        <v>28</v>
      </c>
      <c r="C27" s="2">
        <v>4160</v>
      </c>
      <c r="D27" s="2">
        <v>10050</v>
      </c>
    </row>
    <row r="28" spans="1:4" x14ac:dyDescent="0.3">
      <c r="A28" t="str">
        <f>_xlfn.IFNA(IF(MATCH(B28,'Official List'!A:A,0)&gt;0, "Keep"), "Delete")</f>
        <v>Keep</v>
      </c>
      <c r="B28" t="s">
        <v>29</v>
      </c>
      <c r="C28" s="2">
        <v>1410</v>
      </c>
      <c r="D28" s="2">
        <v>3910</v>
      </c>
    </row>
    <row r="29" spans="1:4" x14ac:dyDescent="0.3">
      <c r="A29" t="str">
        <f>_xlfn.IFNA(IF(MATCH(B29,'Official List'!A:A,0)&gt;0, "Keep"), "Delete")</f>
        <v>Keep</v>
      </c>
      <c r="B29" t="s">
        <v>30</v>
      </c>
      <c r="C29" s="2">
        <v>10175</v>
      </c>
      <c r="D29" s="2">
        <v>10505</v>
      </c>
    </row>
    <row r="30" spans="1:4" x14ac:dyDescent="0.3">
      <c r="A30" t="str">
        <f>_xlfn.IFNA(IF(MATCH(B30,'Official List'!A:A,0)&gt;0, "Keep"), "Delete")</f>
        <v>Keep</v>
      </c>
      <c r="B30" t="s">
        <v>31</v>
      </c>
      <c r="C30" s="2">
        <v>5735</v>
      </c>
      <c r="D30" s="2">
        <v>6585</v>
      </c>
    </row>
    <row r="31" spans="1:4" x14ac:dyDescent="0.3">
      <c r="A31" t="str">
        <f>_xlfn.IFNA(IF(MATCH(B31,'Official List'!A:A,0)&gt;0, "Keep"), "Delete")</f>
        <v>Keep</v>
      </c>
      <c r="B31" t="s">
        <v>164</v>
      </c>
      <c r="C31" s="2">
        <v>2255</v>
      </c>
      <c r="D31" s="2">
        <v>2290</v>
      </c>
    </row>
    <row r="32" spans="1:4" x14ac:dyDescent="0.3">
      <c r="A32" t="str">
        <f>_xlfn.IFNA(IF(MATCH(B32,'Official List'!A:A,0)&gt;0, "Keep"), "Delete")</f>
        <v>Keep</v>
      </c>
      <c r="B32" t="s">
        <v>32</v>
      </c>
      <c r="C32" s="2">
        <v>5870</v>
      </c>
      <c r="D32" s="2">
        <v>5975</v>
      </c>
    </row>
    <row r="33" spans="1:4" x14ac:dyDescent="0.3">
      <c r="A33" t="str">
        <f>_xlfn.IFNA(IF(MATCH(B33,'Official List'!A:A,0)&gt;0, "Keep"), "Delete")</f>
        <v>Keep</v>
      </c>
      <c r="B33" t="s">
        <v>172</v>
      </c>
      <c r="C33">
        <v>180</v>
      </c>
      <c r="D33">
        <v>185</v>
      </c>
    </row>
    <row r="34" spans="1:4" x14ac:dyDescent="0.3">
      <c r="A34" t="str">
        <f>_xlfn.IFNA(IF(MATCH(B34,'Official List'!A:A,0)&gt;0, "Keep"), "Delete")</f>
        <v>Keep</v>
      </c>
      <c r="B34" t="s">
        <v>33</v>
      </c>
      <c r="C34" s="2">
        <v>7645</v>
      </c>
      <c r="D34" s="2">
        <v>7790</v>
      </c>
    </row>
    <row r="35" spans="1:4" x14ac:dyDescent="0.3">
      <c r="A35" t="str">
        <f>_xlfn.IFNA(IF(MATCH(B35,'Official List'!A:A,0)&gt;0, "Keep"), "Delete")</f>
        <v>Keep</v>
      </c>
      <c r="B35" t="s">
        <v>174</v>
      </c>
      <c r="C35">
        <v>770</v>
      </c>
      <c r="D35">
        <v>835</v>
      </c>
    </row>
    <row r="36" spans="1:4" x14ac:dyDescent="0.3">
      <c r="A36" t="str">
        <f>_xlfn.IFNA(IF(MATCH(B36,'Official List'!A:A,0)&gt;0, "Keep"), "Delete")</f>
        <v>Keep</v>
      </c>
      <c r="B36" t="s">
        <v>175</v>
      </c>
      <c r="C36" s="2">
        <v>1520</v>
      </c>
      <c r="D36" s="2">
        <v>1555</v>
      </c>
    </row>
    <row r="37" spans="1:4" x14ac:dyDescent="0.3">
      <c r="A37" t="str">
        <f>_xlfn.IFNA(IF(MATCH(B37,'Official List'!A:A,0)&gt;0, "Keep"), "Delete")</f>
        <v>Keep</v>
      </c>
      <c r="B37" t="s">
        <v>34</v>
      </c>
      <c r="C37" s="2">
        <v>4525</v>
      </c>
      <c r="D37" s="2">
        <v>4845</v>
      </c>
    </row>
    <row r="38" spans="1:4" x14ac:dyDescent="0.3">
      <c r="A38" t="str">
        <f>_xlfn.IFNA(IF(MATCH(B38,'Official List'!A:A,0)&gt;0, "Keep"), "Delete")</f>
        <v>Keep</v>
      </c>
      <c r="B38" t="s">
        <v>35</v>
      </c>
      <c r="C38" s="2">
        <v>6405</v>
      </c>
      <c r="D38" s="2">
        <v>6540</v>
      </c>
    </row>
    <row r="39" spans="1:4" x14ac:dyDescent="0.3">
      <c r="A39" t="str">
        <f>_xlfn.IFNA(IF(MATCH(B39,'Official List'!A:A,0)&gt;0, "Keep"), "Delete")</f>
        <v>Keep</v>
      </c>
      <c r="B39" t="s">
        <v>36</v>
      </c>
      <c r="C39" s="2">
        <v>6520</v>
      </c>
      <c r="D39" s="2">
        <v>6720</v>
      </c>
    </row>
    <row r="40" spans="1:4" x14ac:dyDescent="0.3">
      <c r="A40" t="str">
        <f>_xlfn.IFNA(IF(MATCH(B40,'Official List'!A:A,0)&gt;0, "Keep"), "Delete")</f>
        <v>Keep</v>
      </c>
      <c r="B40" t="s">
        <v>37</v>
      </c>
      <c r="C40">
        <v>650</v>
      </c>
      <c r="D40" s="2">
        <v>4535</v>
      </c>
    </row>
    <row r="41" spans="1:4" x14ac:dyDescent="0.3">
      <c r="A41" t="str">
        <f>_xlfn.IFNA(IF(MATCH(B41,'Official List'!A:A,0)&gt;0, "Keep"), "Delete")</f>
        <v>Keep</v>
      </c>
      <c r="B41" t="s">
        <v>38</v>
      </c>
      <c r="C41" s="2">
        <v>4600</v>
      </c>
      <c r="D41" s="2">
        <v>4880</v>
      </c>
    </row>
    <row r="42" spans="1:4" x14ac:dyDescent="0.3">
      <c r="A42" t="str">
        <f>_xlfn.IFNA(IF(MATCH(B42,'Official List'!A:A,0)&gt;0, "Keep"), "Delete")</f>
        <v>Keep</v>
      </c>
      <c r="B42" t="s">
        <v>39</v>
      </c>
      <c r="C42" s="2">
        <v>4585</v>
      </c>
      <c r="D42" s="2">
        <v>4660</v>
      </c>
    </row>
    <row r="43" spans="1:4" x14ac:dyDescent="0.3">
      <c r="A43" t="str">
        <f>_xlfn.IFNA(IF(MATCH(B43,'Official List'!A:A,0)&gt;0, "Keep"), "Delete")</f>
        <v>Keep</v>
      </c>
      <c r="B43" t="s">
        <v>40</v>
      </c>
      <c r="C43" s="2">
        <v>5540</v>
      </c>
      <c r="D43" s="2">
        <v>5625</v>
      </c>
    </row>
    <row r="44" spans="1:4" x14ac:dyDescent="0.3">
      <c r="A44" t="str">
        <f>_xlfn.IFNA(IF(MATCH(B44,'Official List'!A:A,0)&gt;0, "Keep"), "Delete")</f>
        <v>Keep</v>
      </c>
      <c r="B44" t="s">
        <v>41</v>
      </c>
      <c r="C44" s="2">
        <v>8280</v>
      </c>
      <c r="D44" s="2">
        <v>8610</v>
      </c>
    </row>
    <row r="45" spans="1:4" x14ac:dyDescent="0.3">
      <c r="A45" t="str">
        <f>_xlfn.IFNA(IF(MATCH(B45,'Official List'!A:A,0)&gt;0, "Keep"), "Delete")</f>
        <v>Keep</v>
      </c>
      <c r="B45" t="s">
        <v>42</v>
      </c>
      <c r="C45">
        <v>430</v>
      </c>
      <c r="D45" s="2">
        <v>4290</v>
      </c>
    </row>
    <row r="46" spans="1:4" x14ac:dyDescent="0.3">
      <c r="A46" t="str">
        <f>_xlfn.IFNA(IF(MATCH(B46,'Official List'!A:A,0)&gt;0, "Keep"), "Delete")</f>
        <v>Keep</v>
      </c>
      <c r="B46" t="s">
        <v>43</v>
      </c>
      <c r="C46" s="2">
        <v>2395</v>
      </c>
      <c r="D46" s="2">
        <v>6675</v>
      </c>
    </row>
    <row r="47" spans="1:4" x14ac:dyDescent="0.3">
      <c r="A47" t="str">
        <f>_xlfn.IFNA(IF(MATCH(B47,'Official List'!A:A,0)&gt;0, "Keep"), "Delete")</f>
        <v>Keep</v>
      </c>
      <c r="B47" t="s">
        <v>44</v>
      </c>
      <c r="C47" s="2">
        <v>4375</v>
      </c>
      <c r="D47" s="2">
        <v>4450</v>
      </c>
    </row>
    <row r="48" spans="1:4" x14ac:dyDescent="0.3">
      <c r="A48" t="str">
        <f>_xlfn.IFNA(IF(MATCH(B48,'Official List'!A:A,0)&gt;0, "Keep"), "Delete")</f>
        <v>Keep</v>
      </c>
      <c r="B48" t="s">
        <v>45</v>
      </c>
      <c r="C48" s="2">
        <v>5605</v>
      </c>
      <c r="D48" s="2">
        <v>6035</v>
      </c>
    </row>
    <row r="49" spans="1:4" x14ac:dyDescent="0.3">
      <c r="A49" t="str">
        <f>_xlfn.IFNA(IF(MATCH(B49,'Official List'!A:A,0)&gt;0, "Keep"), "Delete")</f>
        <v>Keep</v>
      </c>
      <c r="B49" t="s">
        <v>180</v>
      </c>
      <c r="C49" s="2">
        <v>1620</v>
      </c>
      <c r="D49" s="2">
        <v>1690</v>
      </c>
    </row>
    <row r="50" spans="1:4" x14ac:dyDescent="0.3">
      <c r="A50" t="str">
        <f>_xlfn.IFNA(IF(MATCH(B50,'Official List'!A:A,0)&gt;0, "Keep"), "Delete")</f>
        <v>Keep</v>
      </c>
      <c r="B50" t="s">
        <v>46</v>
      </c>
      <c r="C50">
        <v>340</v>
      </c>
      <c r="D50" s="2">
        <v>5860</v>
      </c>
    </row>
    <row r="51" spans="1:4" x14ac:dyDescent="0.3">
      <c r="A51" t="str">
        <f>_xlfn.IFNA(IF(MATCH(B51,'Official List'!A:A,0)&gt;0, "Keep"), "Delete")</f>
        <v>Keep</v>
      </c>
      <c r="B51" t="s">
        <v>47</v>
      </c>
      <c r="C51">
        <v>140</v>
      </c>
      <c r="D51">
        <v>510</v>
      </c>
    </row>
    <row r="52" spans="1:4" x14ac:dyDescent="0.3">
      <c r="A52" t="str">
        <f>_xlfn.IFNA(IF(MATCH(B52,'Official List'!A:A,0)&gt;0, "Keep"), "Delete")</f>
        <v>Keep</v>
      </c>
      <c r="B52" t="s">
        <v>48</v>
      </c>
      <c r="C52">
        <v>970</v>
      </c>
      <c r="D52" s="2">
        <v>7705</v>
      </c>
    </row>
    <row r="53" spans="1:4" x14ac:dyDescent="0.3">
      <c r="A53" t="str">
        <f>_xlfn.IFNA(IF(MATCH(B53,'Official List'!A:A,0)&gt;0, "Keep"), "Delete")</f>
        <v>Keep</v>
      </c>
      <c r="B53" t="s">
        <v>186</v>
      </c>
      <c r="C53" s="2">
        <v>3010</v>
      </c>
      <c r="D53" s="2">
        <v>3255</v>
      </c>
    </row>
    <row r="54" spans="1:4" x14ac:dyDescent="0.3">
      <c r="A54" t="str">
        <f>_xlfn.IFNA(IF(MATCH(B54,'Official List'!A:A,0)&gt;0, "Keep"), "Delete")</f>
        <v>Keep</v>
      </c>
      <c r="B54" t="s">
        <v>49</v>
      </c>
      <c r="C54">
        <v>805</v>
      </c>
      <c r="D54" s="2">
        <v>2700</v>
      </c>
    </row>
    <row r="55" spans="1:4" x14ac:dyDescent="0.3">
      <c r="A55" t="str">
        <f>_xlfn.IFNA(IF(MATCH(B55,'Official List'!A:A,0)&gt;0, "Keep"), "Delete")</f>
        <v>Keep</v>
      </c>
      <c r="B55" t="s">
        <v>50</v>
      </c>
      <c r="C55" s="2">
        <v>2765</v>
      </c>
      <c r="D55" s="2">
        <v>2840</v>
      </c>
    </row>
    <row r="56" spans="1:4" x14ac:dyDescent="0.3">
      <c r="A56" t="str">
        <f>_xlfn.IFNA(IF(MATCH(B56,'Official List'!A:A,0)&gt;0, "Keep"), "Delete")</f>
        <v>Keep</v>
      </c>
      <c r="B56" t="s">
        <v>51</v>
      </c>
      <c r="C56" s="2">
        <v>8050</v>
      </c>
      <c r="D56" s="2">
        <v>8190</v>
      </c>
    </row>
    <row r="57" spans="1:4" x14ac:dyDescent="0.3">
      <c r="A57" t="str">
        <f>_xlfn.IFNA(IF(MATCH(B57,'Official List'!A:A,0)&gt;0, "Keep"), "Delete")</f>
        <v>Keep</v>
      </c>
      <c r="B57" t="s">
        <v>52</v>
      </c>
      <c r="C57">
        <v>220</v>
      </c>
      <c r="D57">
        <v>255</v>
      </c>
    </row>
    <row r="58" spans="1:4" x14ac:dyDescent="0.3">
      <c r="A58" t="str">
        <f>_xlfn.IFNA(IF(MATCH(B58,'Official List'!A:A,0)&gt;0, "Keep"), "Delete")</f>
        <v>Keep</v>
      </c>
      <c r="B58" t="s">
        <v>54</v>
      </c>
      <c r="C58">
        <v>485</v>
      </c>
      <c r="D58" s="2">
        <v>2130</v>
      </c>
    </row>
    <row r="59" spans="1:4" x14ac:dyDescent="0.3">
      <c r="A59" t="str">
        <f>_xlfn.IFNA(IF(MATCH(B59,'Official List'!A:A,0)&gt;0, "Keep"), "Delete")</f>
        <v>Keep</v>
      </c>
      <c r="B59" t="s">
        <v>55</v>
      </c>
      <c r="C59" s="2">
        <v>9895</v>
      </c>
      <c r="D59" s="2">
        <v>10015</v>
      </c>
    </row>
    <row r="60" spans="1:4" x14ac:dyDescent="0.3">
      <c r="A60" t="str">
        <f>_xlfn.IFNA(IF(MATCH(B60,'Official List'!A:A,0)&gt;0, "Keep"), "Delete")</f>
        <v>Keep</v>
      </c>
      <c r="B60" t="s">
        <v>189</v>
      </c>
      <c r="C60" s="2">
        <v>6910</v>
      </c>
      <c r="D60" s="2">
        <v>6995</v>
      </c>
    </row>
    <row r="61" spans="1:4" x14ac:dyDescent="0.3">
      <c r="A61" t="str">
        <f>_xlfn.IFNA(IF(MATCH(B61,'Official List'!A:A,0)&gt;0, "Keep"), "Delete")</f>
        <v>Keep</v>
      </c>
      <c r="B61" t="s">
        <v>56</v>
      </c>
      <c r="C61" s="2">
        <v>5640</v>
      </c>
      <c r="D61" s="2">
        <v>5725</v>
      </c>
    </row>
    <row r="62" spans="1:4" x14ac:dyDescent="0.3">
      <c r="A62" t="str">
        <f>_xlfn.IFNA(IF(MATCH(B62,'Official List'!A:A,0)&gt;0, "Keep"), "Delete")</f>
        <v>Keep</v>
      </c>
      <c r="B62" t="s">
        <v>57</v>
      </c>
      <c r="C62" s="2">
        <v>2845</v>
      </c>
      <c r="D62" s="2">
        <v>3010</v>
      </c>
    </row>
    <row r="63" spans="1:4" x14ac:dyDescent="0.3">
      <c r="A63" t="str">
        <f>_xlfn.IFNA(IF(MATCH(B63,'Official List'!A:A,0)&gt;0, "Keep"), "Delete")</f>
        <v>Keep</v>
      </c>
      <c r="B63" t="s">
        <v>58</v>
      </c>
      <c r="C63" s="2">
        <v>3250</v>
      </c>
      <c r="D63" s="2">
        <v>3385</v>
      </c>
    </row>
    <row r="64" spans="1:4" x14ac:dyDescent="0.3">
      <c r="A64" t="str">
        <f>_xlfn.IFNA(IF(MATCH(B64,'Official List'!A:A,0)&gt;0, "Keep"), "Delete")</f>
        <v>Keep</v>
      </c>
      <c r="B64" t="s">
        <v>59</v>
      </c>
      <c r="C64" s="2">
        <v>5185</v>
      </c>
      <c r="D64" s="2">
        <v>5295</v>
      </c>
    </row>
    <row r="65" spans="1:4" x14ac:dyDescent="0.3">
      <c r="A65" t="str">
        <f>_xlfn.IFNA(IF(MATCH(B65,'Official List'!A:A,0)&gt;0, "Keep"), "Delete")</f>
        <v>Keep</v>
      </c>
      <c r="B65" t="s">
        <v>60</v>
      </c>
      <c r="C65" s="2">
        <v>8550</v>
      </c>
      <c r="D65" s="2">
        <v>8795</v>
      </c>
    </row>
    <row r="66" spans="1:4" x14ac:dyDescent="0.3">
      <c r="A66" t="str">
        <f>_xlfn.IFNA(IF(MATCH(B66,'Official List'!A:A,0)&gt;0, "Keep"), "Delete")</f>
        <v>Keep</v>
      </c>
      <c r="B66" t="s">
        <v>61</v>
      </c>
      <c r="C66" s="2">
        <v>7320</v>
      </c>
      <c r="D66" s="2">
        <v>7480</v>
      </c>
    </row>
    <row r="67" spans="1:4" x14ac:dyDescent="0.3">
      <c r="A67" t="str">
        <f>_xlfn.IFNA(IF(MATCH(B67,'Official List'!A:A,0)&gt;0, "Keep"), "Delete")</f>
        <v>Keep</v>
      </c>
      <c r="B67" t="s">
        <v>63</v>
      </c>
      <c r="C67" s="2">
        <v>3025</v>
      </c>
      <c r="D67" s="2">
        <v>3195</v>
      </c>
    </row>
    <row r="68" spans="1:4" x14ac:dyDescent="0.3">
      <c r="A68" t="str">
        <f>_xlfn.IFNA(IF(MATCH(B68,'Official List'!A:A,0)&gt;0, "Keep"), "Delete")</f>
        <v>Keep</v>
      </c>
      <c r="B68" t="s">
        <v>65</v>
      </c>
      <c r="C68" s="2">
        <v>11125</v>
      </c>
      <c r="D68" s="2">
        <v>11410</v>
      </c>
    </row>
    <row r="69" spans="1:4" x14ac:dyDescent="0.3">
      <c r="A69" t="str">
        <f>_xlfn.IFNA(IF(MATCH(B69,'Official List'!A:A,0)&gt;0, "Keep"), "Delete")</f>
        <v>Keep</v>
      </c>
      <c r="B69" t="s">
        <v>67</v>
      </c>
      <c r="C69" s="2">
        <v>8575</v>
      </c>
      <c r="D69" s="2">
        <v>8820</v>
      </c>
    </row>
    <row r="70" spans="1:4" x14ac:dyDescent="0.3">
      <c r="A70" t="str">
        <f>_xlfn.IFNA(IF(MATCH(B70,'Official List'!A:A,0)&gt;0, "Keep"), "Delete")</f>
        <v>Keep</v>
      </c>
      <c r="B70" t="s">
        <v>68</v>
      </c>
      <c r="C70" s="2">
        <v>1525</v>
      </c>
      <c r="D70" s="2">
        <v>1540</v>
      </c>
    </row>
    <row r="71" spans="1:4" x14ac:dyDescent="0.3">
      <c r="A71" t="str">
        <f>_xlfn.IFNA(IF(MATCH(B71,'Official List'!A:A,0)&gt;0, "Keep"), "Delete")</f>
        <v>Keep</v>
      </c>
      <c r="B71" t="s">
        <v>69</v>
      </c>
      <c r="C71" s="2">
        <v>4245</v>
      </c>
      <c r="D71" s="2">
        <v>4420</v>
      </c>
    </row>
    <row r="72" spans="1:4" x14ac:dyDescent="0.3">
      <c r="A72" t="str">
        <f>_xlfn.IFNA(IF(MATCH(B72,'Official List'!A:A,0)&gt;0, "Keep"), "Delete")</f>
        <v>Keep</v>
      </c>
      <c r="B72" t="s">
        <v>70</v>
      </c>
      <c r="C72" s="2">
        <v>4575</v>
      </c>
      <c r="D72" s="2">
        <v>4665</v>
      </c>
    </row>
    <row r="73" spans="1:4" x14ac:dyDescent="0.3">
      <c r="A73" t="str">
        <f>_xlfn.IFNA(IF(MATCH(B73,'Official List'!A:A,0)&gt;0, "Keep"), "Delete")</f>
        <v>Keep</v>
      </c>
      <c r="B73" t="s">
        <v>199</v>
      </c>
      <c r="C73" s="2">
        <v>1860</v>
      </c>
      <c r="D73" s="2">
        <v>2135</v>
      </c>
    </row>
    <row r="74" spans="1:4" x14ac:dyDescent="0.3">
      <c r="A74" t="str">
        <f>_xlfn.IFNA(IF(MATCH(B74,'Official List'!A:A,0)&gt;0, "Keep"), "Delete")</f>
        <v>Keep</v>
      </c>
      <c r="B74" t="s">
        <v>71</v>
      </c>
      <c r="C74" s="2">
        <v>7430</v>
      </c>
      <c r="D74" s="2">
        <v>8585</v>
      </c>
    </row>
    <row r="75" spans="1:4" x14ac:dyDescent="0.3">
      <c r="A75" t="str">
        <f>_xlfn.IFNA(IF(MATCH(B75,'Official List'!A:A,0)&gt;0, "Keep"), "Delete")</f>
        <v>Keep</v>
      </c>
      <c r="B75" t="s">
        <v>72</v>
      </c>
      <c r="C75" s="2">
        <v>5220</v>
      </c>
      <c r="D75" s="2">
        <v>5730</v>
      </c>
    </row>
    <row r="76" spans="1:4" x14ac:dyDescent="0.3">
      <c r="A76" t="str">
        <f>_xlfn.IFNA(IF(MATCH(B76,'Official List'!A:A,0)&gt;0, "Keep"), "Delete")</f>
        <v>Keep</v>
      </c>
      <c r="B76" t="s">
        <v>74</v>
      </c>
      <c r="C76" s="2">
        <v>3910</v>
      </c>
      <c r="D76" s="2">
        <v>4065</v>
      </c>
    </row>
    <row r="77" spans="1:4" x14ac:dyDescent="0.3">
      <c r="A77" t="str">
        <f>_xlfn.IFNA(IF(MATCH(B77,'Official List'!A:A,0)&gt;0, "Keep"), "Delete")</f>
        <v>Keep</v>
      </c>
      <c r="B77" t="s">
        <v>203</v>
      </c>
      <c r="C77">
        <v>255</v>
      </c>
      <c r="D77">
        <v>265</v>
      </c>
    </row>
    <row r="78" spans="1:4" x14ac:dyDescent="0.3">
      <c r="A78" t="str">
        <f>_xlfn.IFNA(IF(MATCH(B78,'Official List'!A:A,0)&gt;0, "Keep"), "Delete")</f>
        <v>Keep</v>
      </c>
      <c r="B78" t="s">
        <v>204</v>
      </c>
      <c r="C78">
        <v>60</v>
      </c>
      <c r="D78">
        <v>60</v>
      </c>
    </row>
    <row r="79" spans="1:4" x14ac:dyDescent="0.3">
      <c r="A79" t="str">
        <f>_xlfn.IFNA(IF(MATCH(B79,'Official List'!A:A,0)&gt;0, "Keep"), "Delete")</f>
        <v>Keep</v>
      </c>
      <c r="B79" t="s">
        <v>75</v>
      </c>
      <c r="C79" s="2">
        <v>4920</v>
      </c>
      <c r="D79" s="2">
        <v>4995</v>
      </c>
    </row>
    <row r="80" spans="1:4" x14ac:dyDescent="0.3">
      <c r="A80" t="str">
        <f>_xlfn.IFNA(IF(MATCH(B80,'Official List'!A:A,0)&gt;0, "Keep"), "Delete")</f>
        <v>Keep</v>
      </c>
      <c r="B80" t="s">
        <v>210</v>
      </c>
      <c r="C80" s="2">
        <v>7275</v>
      </c>
      <c r="D80" s="2">
        <v>7345</v>
      </c>
    </row>
    <row r="81" spans="1:4" x14ac:dyDescent="0.3">
      <c r="A81" t="str">
        <f>_xlfn.IFNA(IF(MATCH(B81,'Official List'!A:A,0)&gt;0, "Keep"), "Delete")</f>
        <v>Keep</v>
      </c>
      <c r="B81" t="s">
        <v>76</v>
      </c>
      <c r="C81" s="2">
        <v>1580</v>
      </c>
      <c r="D81" s="2">
        <v>1650</v>
      </c>
    </row>
    <row r="82" spans="1:4" x14ac:dyDescent="0.3">
      <c r="A82" t="str">
        <f>_xlfn.IFNA(IF(MATCH(B82,'Official List'!A:A,0)&gt;0, "Keep"), "Delete")</f>
        <v>Keep</v>
      </c>
      <c r="B82" t="s">
        <v>77</v>
      </c>
      <c r="C82">
        <v>445</v>
      </c>
      <c r="D82">
        <v>455</v>
      </c>
    </row>
    <row r="83" spans="1:4" x14ac:dyDescent="0.3">
      <c r="A83" t="str">
        <f>_xlfn.IFNA(IF(MATCH(B83,'Official List'!A:A,0)&gt;0, "Keep"), "Delete")</f>
        <v>Keep</v>
      </c>
      <c r="B83" t="s">
        <v>78</v>
      </c>
      <c r="C83" s="2">
        <v>3585</v>
      </c>
      <c r="D83" s="2">
        <v>3775</v>
      </c>
    </row>
    <row r="84" spans="1:4" x14ac:dyDescent="0.3">
      <c r="A84" t="str">
        <f>_xlfn.IFNA(IF(MATCH(B84,'Official List'!A:A,0)&gt;0, "Keep"), "Delete")</f>
        <v>Keep</v>
      </c>
      <c r="B84" t="s">
        <v>79</v>
      </c>
      <c r="C84" s="2">
        <v>11505</v>
      </c>
      <c r="D84" s="2">
        <v>12075</v>
      </c>
    </row>
    <row r="85" spans="1:4" x14ac:dyDescent="0.3">
      <c r="A85" t="str">
        <f>_xlfn.IFNA(IF(MATCH(B85,'Official List'!A:A,0)&gt;0, "Keep"), "Delete")</f>
        <v>Keep</v>
      </c>
      <c r="B85" t="s">
        <v>80</v>
      </c>
      <c r="C85" s="2">
        <v>9460</v>
      </c>
      <c r="D85" s="2">
        <v>10080</v>
      </c>
    </row>
    <row r="86" spans="1:4" x14ac:dyDescent="0.3">
      <c r="A86" t="str">
        <f>_xlfn.IFNA(IF(MATCH(B86,'Official List'!A:A,0)&gt;0, "Keep"), "Delete")</f>
        <v>Keep</v>
      </c>
      <c r="B86" t="s">
        <v>81</v>
      </c>
      <c r="C86" s="2">
        <v>5645</v>
      </c>
      <c r="D86" s="2">
        <v>5720</v>
      </c>
    </row>
    <row r="87" spans="1:4" x14ac:dyDescent="0.3">
      <c r="A87" t="str">
        <f>_xlfn.IFNA(IF(MATCH(B87,'Official List'!A:A,0)&gt;0, "Keep"), "Delete")</f>
        <v>Keep</v>
      </c>
      <c r="B87" t="s">
        <v>83</v>
      </c>
      <c r="C87" s="2">
        <v>5615</v>
      </c>
      <c r="D87" s="2">
        <v>5990</v>
      </c>
    </row>
    <row r="88" spans="1:4" x14ac:dyDescent="0.3">
      <c r="A88" t="str">
        <f>_xlfn.IFNA(IF(MATCH(B88,'Official List'!A:A,0)&gt;0, "Keep"), "Delete")</f>
        <v>Keep</v>
      </c>
      <c r="B88" t="s">
        <v>85</v>
      </c>
      <c r="C88" s="2">
        <v>5430</v>
      </c>
      <c r="D88" s="2">
        <v>5520</v>
      </c>
    </row>
    <row r="89" spans="1:4" x14ac:dyDescent="0.3">
      <c r="A89" t="str">
        <f>_xlfn.IFNA(IF(MATCH(B89,'Official List'!A:A,0)&gt;0, "Keep"), "Delete")</f>
        <v>Keep</v>
      </c>
      <c r="B89" t="s">
        <v>86</v>
      </c>
      <c r="C89" s="2">
        <v>9400</v>
      </c>
      <c r="D89" s="2">
        <v>9855</v>
      </c>
    </row>
    <row r="90" spans="1:4" x14ac:dyDescent="0.3">
      <c r="A90" t="str">
        <f>_xlfn.IFNA(IF(MATCH(B90,'Official List'!A:A,0)&gt;0, "Keep"), "Delete")</f>
        <v>Keep</v>
      </c>
      <c r="B90" t="s">
        <v>236</v>
      </c>
      <c r="C90">
        <v>690</v>
      </c>
      <c r="D90">
        <v>695</v>
      </c>
    </row>
    <row r="91" spans="1:4" x14ac:dyDescent="0.3">
      <c r="A91" t="str">
        <f>_xlfn.IFNA(IF(MATCH(B91,'Official List'!A:A,0)&gt;0, "Keep"), "Delete")</f>
        <v>Keep</v>
      </c>
      <c r="B91" t="s">
        <v>237</v>
      </c>
      <c r="C91" s="2">
        <v>8185</v>
      </c>
      <c r="D91" s="2">
        <v>8450</v>
      </c>
    </row>
    <row r="92" spans="1:4" x14ac:dyDescent="0.3">
      <c r="A92" t="str">
        <f>_xlfn.IFNA(IF(MATCH(B92,'Official List'!A:A,0)&gt;0, "Keep"), "Delete")</f>
        <v>Keep</v>
      </c>
      <c r="B92" t="s">
        <v>238</v>
      </c>
      <c r="C92" s="2">
        <v>9200</v>
      </c>
      <c r="D92" s="2">
        <v>9380</v>
      </c>
    </row>
    <row r="93" spans="1:4" x14ac:dyDescent="0.3">
      <c r="A93" t="str">
        <f>_xlfn.IFNA(IF(MATCH(B93,'Official List'!A:A,0)&gt;0, "Keep"), "Delete")</f>
        <v>Keep</v>
      </c>
      <c r="B93" t="s">
        <v>240</v>
      </c>
      <c r="C93" s="2">
        <v>30765</v>
      </c>
      <c r="D93" s="2">
        <v>41175</v>
      </c>
    </row>
    <row r="94" spans="1:4" x14ac:dyDescent="0.3">
      <c r="A94" t="str">
        <f>_xlfn.IFNA(IF(MATCH(B94,'Official List'!A:A,0)&gt;0, "Keep"), "Delete")</f>
        <v>Keep</v>
      </c>
      <c r="B94" t="s">
        <v>87</v>
      </c>
      <c r="C94" s="2">
        <v>6325</v>
      </c>
      <c r="D94" s="2">
        <v>6590</v>
      </c>
    </row>
    <row r="95" spans="1:4" x14ac:dyDescent="0.3">
      <c r="A95" t="str">
        <f>_xlfn.IFNA(IF(MATCH(B95,'Official List'!A:A,0)&gt;0, "Keep"), "Delete")</f>
        <v>Keep</v>
      </c>
      <c r="B95" t="s">
        <v>88</v>
      </c>
      <c r="C95" s="2">
        <v>7130</v>
      </c>
      <c r="D95" s="2">
        <v>7510</v>
      </c>
    </row>
    <row r="96" spans="1:4" x14ac:dyDescent="0.3">
      <c r="A96" t="str">
        <f>_xlfn.IFNA(IF(MATCH(B96,'Official List'!A:A,0)&gt;0, "Keep"), "Delete")</f>
        <v>Keep</v>
      </c>
      <c r="B96" t="s">
        <v>89</v>
      </c>
      <c r="C96" s="2">
        <v>10095</v>
      </c>
      <c r="D96" s="2">
        <v>10395</v>
      </c>
    </row>
    <row r="97" spans="1:4" x14ac:dyDescent="0.3">
      <c r="A97" t="str">
        <f>_xlfn.IFNA(IF(MATCH(B97,'Official List'!A:A,0)&gt;0, "Keep"), "Delete")</f>
        <v>Keep</v>
      </c>
      <c r="B97" t="s">
        <v>90</v>
      </c>
      <c r="C97" s="2">
        <v>6695</v>
      </c>
      <c r="D97" s="2">
        <v>6900</v>
      </c>
    </row>
    <row r="98" spans="1:4" x14ac:dyDescent="0.3">
      <c r="A98" t="str">
        <f>_xlfn.IFNA(IF(MATCH(B98,'Official List'!A:A,0)&gt;0, "Keep"), "Delete")</f>
        <v>Keep</v>
      </c>
      <c r="B98" t="s">
        <v>91</v>
      </c>
      <c r="C98">
        <v>245</v>
      </c>
      <c r="D98" s="2">
        <v>1600</v>
      </c>
    </row>
    <row r="99" spans="1:4" x14ac:dyDescent="0.3">
      <c r="A99" t="str">
        <f>_xlfn.IFNA(IF(MATCH(B99,'Official List'!A:A,0)&gt;0, "Keep"), "Delete")</f>
        <v>Keep</v>
      </c>
      <c r="B99" t="s">
        <v>92</v>
      </c>
      <c r="C99" s="2">
        <v>4035</v>
      </c>
      <c r="D99" s="2">
        <v>4160</v>
      </c>
    </row>
    <row r="100" spans="1:4" x14ac:dyDescent="0.3">
      <c r="A100" t="str">
        <f>_xlfn.IFNA(IF(MATCH(B100,'Official List'!A:A,0)&gt;0, "Keep"), "Delete")</f>
        <v>Keep</v>
      </c>
      <c r="B100" t="s">
        <v>94</v>
      </c>
      <c r="C100" s="2">
        <v>4165</v>
      </c>
      <c r="D100" s="2">
        <v>4415</v>
      </c>
    </row>
    <row r="101" spans="1:4" x14ac:dyDescent="0.3">
      <c r="A101" t="str">
        <f>_xlfn.IFNA(IF(MATCH(B101,'Official List'!A:A,0)&gt;0, "Keep"), "Delete")</f>
        <v>Keep</v>
      </c>
      <c r="B101" t="s">
        <v>251</v>
      </c>
      <c r="C101">
        <v>270</v>
      </c>
      <c r="D101">
        <v>275</v>
      </c>
    </row>
    <row r="102" spans="1:4" x14ac:dyDescent="0.3">
      <c r="A102" t="str">
        <f>_xlfn.IFNA(IF(MATCH(B102,'Official List'!A:A,0)&gt;0, "Keep"), "Delete")</f>
        <v>Keep</v>
      </c>
      <c r="B102" t="s">
        <v>95</v>
      </c>
      <c r="C102">
        <v>360</v>
      </c>
      <c r="D102" s="2">
        <v>3820</v>
      </c>
    </row>
    <row r="103" spans="1:4" x14ac:dyDescent="0.3">
      <c r="A103" t="str">
        <f>_xlfn.IFNA(IF(MATCH(B103,'Official List'!A:A,0)&gt;0, "Keep"), "Delete")</f>
        <v>Keep</v>
      </c>
      <c r="B103" t="s">
        <v>96</v>
      </c>
      <c r="C103" s="2">
        <v>2970</v>
      </c>
      <c r="D103" s="2">
        <v>3015</v>
      </c>
    </row>
    <row r="104" spans="1:4" x14ac:dyDescent="0.3">
      <c r="A104" t="str">
        <f>_xlfn.IFNA(IF(MATCH(B104,'Official List'!A:A,0)&gt;0, "Keep"), "Delete")</f>
        <v>Keep</v>
      </c>
      <c r="B104" t="s">
        <v>97</v>
      </c>
      <c r="C104">
        <v>250</v>
      </c>
      <c r="D104">
        <v>260</v>
      </c>
    </row>
    <row r="105" spans="1:4" x14ac:dyDescent="0.3">
      <c r="A105" t="str">
        <f>_xlfn.IFNA(IF(MATCH(B105,'Official List'!A:A,0)&gt;0, "Keep"), "Delete")</f>
        <v>Keep</v>
      </c>
      <c r="B105" t="s">
        <v>257</v>
      </c>
      <c r="C105">
        <v>165</v>
      </c>
      <c r="D105">
        <v>175</v>
      </c>
    </row>
    <row r="106" spans="1:4" x14ac:dyDescent="0.3">
      <c r="A106" t="str">
        <f>_xlfn.IFNA(IF(MATCH(B106,'Official List'!A:A,0)&gt;0, "Keep"), "Delete")</f>
        <v>Keep</v>
      </c>
      <c r="B106" t="s">
        <v>99</v>
      </c>
      <c r="C106">
        <v>340</v>
      </c>
      <c r="D106">
        <v>360</v>
      </c>
    </row>
    <row r="107" spans="1:4" x14ac:dyDescent="0.3">
      <c r="A107" t="str">
        <f>_xlfn.IFNA(IF(MATCH(B107,'Official List'!A:A,0)&gt;0, "Keep"), "Delete")</f>
        <v>Keep</v>
      </c>
      <c r="B107" t="s">
        <v>100</v>
      </c>
      <c r="C107" s="2">
        <v>2725</v>
      </c>
      <c r="D107" s="2">
        <v>2820</v>
      </c>
    </row>
    <row r="108" spans="1:4" x14ac:dyDescent="0.3">
      <c r="A108" t="str">
        <f>_xlfn.IFNA(IF(MATCH(B108,'Official List'!A:A,0)&gt;0, "Keep"), "Delete")</f>
        <v>Keep</v>
      </c>
      <c r="B108" t="s">
        <v>102</v>
      </c>
      <c r="C108">
        <v>515</v>
      </c>
      <c r="D108">
        <v>555</v>
      </c>
    </row>
    <row r="109" spans="1:4" x14ac:dyDescent="0.3">
      <c r="A109" t="str">
        <f>_xlfn.IFNA(IF(MATCH(B109,'Official List'!A:A,0)&gt;0, "Keep"), "Delete")</f>
        <v>Keep</v>
      </c>
      <c r="B109" t="s">
        <v>103</v>
      </c>
      <c r="C109">
        <v>870</v>
      </c>
      <c r="D109" s="2">
        <v>2090</v>
      </c>
    </row>
    <row r="110" spans="1:4" x14ac:dyDescent="0.3">
      <c r="A110" t="str">
        <f>_xlfn.IFNA(IF(MATCH(B110,'Official List'!A:A,0)&gt;0, "Keep"), "Delete")</f>
        <v>Keep</v>
      </c>
      <c r="B110" t="s">
        <v>104</v>
      </c>
      <c r="C110" s="2">
        <v>2545</v>
      </c>
      <c r="D110" s="2">
        <v>2590</v>
      </c>
    </row>
    <row r="111" spans="1:4" x14ac:dyDescent="0.3">
      <c r="A111" t="str">
        <f>_xlfn.IFNA(IF(MATCH(B111,'Official List'!A:A,0)&gt;0, "Keep"), "Delete")</f>
        <v>Keep</v>
      </c>
      <c r="B111" t="s">
        <v>106</v>
      </c>
      <c r="C111" s="2">
        <v>2245</v>
      </c>
      <c r="D111" s="2">
        <v>2315</v>
      </c>
    </row>
    <row r="112" spans="1:4" x14ac:dyDescent="0.3">
      <c r="A112" t="str">
        <f>_xlfn.IFNA(IF(MATCH(B112,'Official List'!A:A,0)&gt;0, "Keep"), "Delete")</f>
        <v>Keep</v>
      </c>
      <c r="B112" t="s">
        <v>107</v>
      </c>
      <c r="C112" s="2">
        <v>6575</v>
      </c>
      <c r="D112" s="2">
        <v>6785</v>
      </c>
    </row>
    <row r="113" spans="1:4" x14ac:dyDescent="0.3">
      <c r="A113" t="str">
        <f>_xlfn.IFNA(IF(MATCH(B113,'Official List'!A:A,0)&gt;0, "Keep"), "Delete")</f>
        <v>Keep</v>
      </c>
      <c r="B113" t="s">
        <v>108</v>
      </c>
      <c r="C113" s="2">
        <v>1250</v>
      </c>
      <c r="D113" s="2">
        <v>1285</v>
      </c>
    </row>
    <row r="114" spans="1:4" x14ac:dyDescent="0.3">
      <c r="A114" t="str">
        <f>_xlfn.IFNA(IF(MATCH(B114,'Official List'!A:A,0)&gt;0, "Keep"), "Delete")</f>
        <v>Keep</v>
      </c>
      <c r="B114" t="s">
        <v>110</v>
      </c>
      <c r="C114" s="2">
        <v>10920</v>
      </c>
      <c r="D114" s="2">
        <v>11125</v>
      </c>
    </row>
    <row r="115" spans="1:4" x14ac:dyDescent="0.3">
      <c r="A115" t="str">
        <f>_xlfn.IFNA(IF(MATCH(B115,'Official List'!A:A,0)&gt;0, "Keep"), "Delete")</f>
        <v>Keep</v>
      </c>
      <c r="B115" t="s">
        <v>111</v>
      </c>
      <c r="C115" s="2">
        <v>6560</v>
      </c>
      <c r="D115" s="2">
        <v>6795</v>
      </c>
    </row>
    <row r="116" spans="1:4" x14ac:dyDescent="0.3">
      <c r="A116" t="str">
        <f>_xlfn.IFNA(IF(MATCH(B116,'Official List'!A:A,0)&gt;0, "Keep"), "Delete")</f>
        <v>Keep</v>
      </c>
      <c r="B116" t="s">
        <v>112</v>
      </c>
      <c r="C116" s="2">
        <v>3745</v>
      </c>
      <c r="D116" s="2">
        <v>3900</v>
      </c>
    </row>
    <row r="117" spans="1:4" x14ac:dyDescent="0.3">
      <c r="A117" t="str">
        <f>_xlfn.IFNA(IF(MATCH(B117,'Official List'!A:A,0)&gt;0, "Keep"), "Delete")</f>
        <v>Keep</v>
      </c>
      <c r="B117" t="s">
        <v>113</v>
      </c>
      <c r="C117" s="2">
        <v>5535</v>
      </c>
      <c r="D117" s="2">
        <v>5765</v>
      </c>
    </row>
    <row r="118" spans="1:4" x14ac:dyDescent="0.3">
      <c r="A118" t="str">
        <f>_xlfn.IFNA(IF(MATCH(B118,'Official List'!A:A,0)&gt;0, "Keep"), "Delete")</f>
        <v>Keep</v>
      </c>
      <c r="B118" t="s">
        <v>114</v>
      </c>
      <c r="C118" s="2">
        <v>6875</v>
      </c>
      <c r="D118" s="2">
        <v>7150</v>
      </c>
    </row>
    <row r="119" spans="1:4" x14ac:dyDescent="0.3">
      <c r="A119" t="str">
        <f>_xlfn.IFNA(IF(MATCH(B119,'Official List'!A:A,0)&gt;0, "Keep"), "Delete")</f>
        <v>Keep</v>
      </c>
      <c r="B119" t="s">
        <v>115</v>
      </c>
      <c r="C119">
        <v>335</v>
      </c>
      <c r="D119" s="2">
        <v>3455</v>
      </c>
    </row>
    <row r="120" spans="1:4" x14ac:dyDescent="0.3">
      <c r="A120" t="str">
        <f>_xlfn.IFNA(IF(MATCH(B120,'Official List'!A:A,0)&gt;0, "Keep"), "Delete")</f>
        <v>Keep</v>
      </c>
      <c r="B120" t="s">
        <v>117</v>
      </c>
      <c r="C120">
        <v>295</v>
      </c>
      <c r="D120" s="2">
        <v>6655</v>
      </c>
    </row>
    <row r="121" spans="1:4" x14ac:dyDescent="0.3">
      <c r="A121" t="str">
        <f>_xlfn.IFNA(IF(MATCH(B121,'Official List'!A:A,0)&gt;0, "Keep"), "Delete")</f>
        <v>Keep</v>
      </c>
      <c r="B121" t="s">
        <v>118</v>
      </c>
      <c r="C121" s="2">
        <v>2420</v>
      </c>
      <c r="D121" s="2">
        <v>2425</v>
      </c>
    </row>
    <row r="122" spans="1:4" x14ac:dyDescent="0.3">
      <c r="A122" t="str">
        <f>_xlfn.IFNA(IF(MATCH(B122,'Official List'!A:A,0)&gt;0, "Keep"), "Delete")</f>
        <v>Keep</v>
      </c>
      <c r="B122" t="s">
        <v>119</v>
      </c>
      <c r="C122" s="2">
        <v>4225</v>
      </c>
      <c r="D122" s="2">
        <v>4285</v>
      </c>
    </row>
    <row r="123" spans="1:4" x14ac:dyDescent="0.3">
      <c r="A123" t="str">
        <f>_xlfn.IFNA(IF(MATCH(B123,'Official List'!A:A,0)&gt;0, "Keep"), "Delete")</f>
        <v>Keep</v>
      </c>
      <c r="B123" t="s">
        <v>120</v>
      </c>
      <c r="C123" s="2">
        <v>4305</v>
      </c>
      <c r="D123" s="2">
        <v>4415</v>
      </c>
    </row>
    <row r="124" spans="1:4" x14ac:dyDescent="0.3">
      <c r="A124" t="str">
        <f>_xlfn.IFNA(IF(MATCH(B124,'Official List'!A:A,0)&gt;0, "Keep"), "Delete")</f>
        <v>Keep</v>
      </c>
      <c r="B124" t="s">
        <v>121</v>
      </c>
      <c r="C124" s="2">
        <v>3545</v>
      </c>
      <c r="D124" s="2">
        <v>3655</v>
      </c>
    </row>
    <row r="125" spans="1:4" x14ac:dyDescent="0.3">
      <c r="A125" t="str">
        <f>_xlfn.IFNA(IF(MATCH(B125,'Official List'!A:A,0)&gt;0, "Keep"), "Delete")</f>
        <v>Keep</v>
      </c>
      <c r="B125" t="s">
        <v>122</v>
      </c>
      <c r="C125" s="2">
        <v>2225</v>
      </c>
      <c r="D125" s="2">
        <v>6315</v>
      </c>
    </row>
    <row r="126" spans="1:4" x14ac:dyDescent="0.3">
      <c r="A126" t="str">
        <f>_xlfn.IFNA(IF(MATCH(B126,'Official List'!A:A,0)&gt;0, "Keep"), "Delete")</f>
        <v>Keep</v>
      </c>
      <c r="B126" t="s">
        <v>123</v>
      </c>
      <c r="C126" s="2">
        <v>9120</v>
      </c>
      <c r="D126" s="2">
        <v>9395</v>
      </c>
    </row>
    <row r="127" spans="1:4" x14ac:dyDescent="0.3">
      <c r="A127" t="str">
        <f>_xlfn.IFNA(IF(MATCH(B127,'Official List'!A:A,0)&gt;0, "Keep"), "Delete")</f>
        <v>Keep</v>
      </c>
      <c r="B127" t="s">
        <v>264</v>
      </c>
      <c r="C127">
        <v>275</v>
      </c>
      <c r="D127">
        <v>305</v>
      </c>
    </row>
    <row r="128" spans="1:4" x14ac:dyDescent="0.3">
      <c r="A128" t="str">
        <f>_xlfn.IFNA(IF(MATCH(B128,'Official List'!A:A,0)&gt;0, "Keep"), "Delete")</f>
        <v>Keep</v>
      </c>
      <c r="B128" t="s">
        <v>124</v>
      </c>
      <c r="C128">
        <v>580</v>
      </c>
      <c r="D128" s="2">
        <v>4405</v>
      </c>
    </row>
    <row r="129" spans="1:4" x14ac:dyDescent="0.3">
      <c r="A129" t="str">
        <f>_xlfn.IFNA(IF(MATCH(B129,'Official List'!A:A,0)&gt;0, "Keep"), "Delete")</f>
        <v>Keep</v>
      </c>
      <c r="B129" t="s">
        <v>125</v>
      </c>
      <c r="C129">
        <v>55</v>
      </c>
      <c r="D129" s="2">
        <v>3790</v>
      </c>
    </row>
    <row r="130" spans="1:4" x14ac:dyDescent="0.3">
      <c r="A130" t="str">
        <f>_xlfn.IFNA(IF(MATCH(B130,'Official List'!A:A,0)&gt;0, "Keep"), "Delete")</f>
        <v>Keep</v>
      </c>
      <c r="B130" t="s">
        <v>266</v>
      </c>
      <c r="C130" s="2">
        <v>1115</v>
      </c>
      <c r="D130" s="2">
        <v>10090</v>
      </c>
    </row>
    <row r="131" spans="1:4" x14ac:dyDescent="0.3">
      <c r="A131" t="str">
        <f>_xlfn.IFNA(IF(MATCH(B131,'Official List'!A:A,0)&gt;0, "Keep"), "Delete")</f>
        <v>Keep</v>
      </c>
      <c r="B131" t="s">
        <v>126</v>
      </c>
      <c r="C131" s="2">
        <v>6800</v>
      </c>
      <c r="D131" s="2">
        <v>7040</v>
      </c>
    </row>
    <row r="132" spans="1:4" x14ac:dyDescent="0.3">
      <c r="A132" t="str">
        <f>_xlfn.IFNA(IF(MATCH(B132,'Official List'!A:A,0)&gt;0, "Keep"), "Delete")</f>
        <v>Keep</v>
      </c>
      <c r="B132" t="s">
        <v>127</v>
      </c>
      <c r="C132" s="2">
        <v>1705</v>
      </c>
      <c r="D132" s="2">
        <v>11630</v>
      </c>
    </row>
    <row r="133" spans="1:4" x14ac:dyDescent="0.3">
      <c r="A133" t="str">
        <f>_xlfn.IFNA(IF(MATCH(B133,'Official List'!A:A,0)&gt;0, "Keep"), "Delete")</f>
        <v>Keep</v>
      </c>
      <c r="B133" t="s">
        <v>129</v>
      </c>
      <c r="C133" s="2">
        <v>6210</v>
      </c>
      <c r="D133" s="2">
        <v>6435</v>
      </c>
    </row>
    <row r="134" spans="1:4" x14ac:dyDescent="0.3">
      <c r="A134" t="str">
        <f>_xlfn.IFNA(IF(MATCH(B134,'Official List'!A:A,0)&gt;0, "Keep"), "Delete")</f>
        <v>Keep</v>
      </c>
      <c r="B134" t="s">
        <v>130</v>
      </c>
      <c r="C134" s="2">
        <v>8735</v>
      </c>
      <c r="D134" s="2">
        <v>9615</v>
      </c>
    </row>
    <row r="135" spans="1:4" x14ac:dyDescent="0.3">
      <c r="A135" t="str">
        <f>_xlfn.IFNA(IF(MATCH(B135,'Official List'!A:A,0)&gt;0, "Keep"), "Delete")</f>
        <v>Keep</v>
      </c>
      <c r="B135" t="s">
        <v>131</v>
      </c>
      <c r="C135">
        <v>80</v>
      </c>
      <c r="D135" s="2">
        <v>6265</v>
      </c>
    </row>
    <row r="136" spans="1:4" x14ac:dyDescent="0.3">
      <c r="A136" t="str">
        <f>_xlfn.IFNA(IF(MATCH(B136,'Official List'!A:A,0)&gt;0, "Keep"), "Delete")</f>
        <v>Keep</v>
      </c>
      <c r="B136" t="s">
        <v>270</v>
      </c>
      <c r="C136" s="2">
        <v>4225</v>
      </c>
      <c r="D136" s="2">
        <v>4330</v>
      </c>
    </row>
    <row r="137" spans="1:4" x14ac:dyDescent="0.3">
      <c r="A137" t="str">
        <f>_xlfn.IFNA(IF(MATCH(B137,'Official List'!A:A,0)&gt;0, "Keep"), "Delete")</f>
        <v>Keep</v>
      </c>
      <c r="B137" t="s">
        <v>132</v>
      </c>
      <c r="C137" s="2">
        <v>5905</v>
      </c>
      <c r="D137" s="2">
        <v>5985</v>
      </c>
    </row>
    <row r="138" spans="1:4" x14ac:dyDescent="0.3">
      <c r="A138" t="str">
        <f>_xlfn.IFNA(IF(MATCH(B138,'Official List'!A:A,0)&gt;0, "Keep"), "Delete")</f>
        <v>Keep</v>
      </c>
      <c r="B138" t="s">
        <v>133</v>
      </c>
      <c r="C138" s="2">
        <v>2810</v>
      </c>
      <c r="D138" s="2">
        <v>2895</v>
      </c>
    </row>
    <row r="139" spans="1:4" x14ac:dyDescent="0.3">
      <c r="A139" t="str">
        <f>_xlfn.IFNA(IF(MATCH(B139,'Official List'!A:A,0)&gt;0, "Keep"), "Delete")</f>
        <v>Keep</v>
      </c>
      <c r="B139" t="s">
        <v>134</v>
      </c>
      <c r="C139" s="2">
        <v>8115</v>
      </c>
      <c r="D139" s="2">
        <v>8230</v>
      </c>
    </row>
    <row r="140" spans="1:4" x14ac:dyDescent="0.3">
      <c r="A140" t="str">
        <f>_xlfn.IFNA(IF(MATCH(B140,'Official List'!A:A,0)&gt;0, "Keep"), "Delete")</f>
        <v>Keep</v>
      </c>
      <c r="B140" t="s">
        <v>135</v>
      </c>
      <c r="C140" s="2">
        <v>4495</v>
      </c>
      <c r="D140" s="2">
        <v>4635</v>
      </c>
    </row>
    <row r="141" spans="1:4" x14ac:dyDescent="0.3">
      <c r="A141" t="str">
        <f>_xlfn.IFNA(IF(MATCH(B141,'Official List'!A:A,0)&gt;0, "Keep"), "Delete")</f>
        <v>Keep</v>
      </c>
      <c r="B141" t="s">
        <v>136</v>
      </c>
      <c r="C141" s="2">
        <v>2465</v>
      </c>
      <c r="D141" s="2">
        <v>2520</v>
      </c>
    </row>
    <row r="142" spans="1:4" x14ac:dyDescent="0.3">
      <c r="A142" t="str">
        <f>_xlfn.IFNA(IF(MATCH(B142,'Official List'!A:A,0)&gt;0, "Keep"), "Delete")</f>
        <v>Keep</v>
      </c>
      <c r="B142" t="s">
        <v>272</v>
      </c>
      <c r="C142" s="2">
        <v>5125</v>
      </c>
      <c r="D142" s="2">
        <v>5360</v>
      </c>
    </row>
  </sheetData>
  <autoFilter ref="A1:D142" xr:uid="{00000000-0009-0000-0000-00000B000000}">
    <filterColumn colId="2" showButton="0"/>
  </autoFilter>
  <mergeCells count="3">
    <mergeCell ref="B1:B3"/>
    <mergeCell ref="C1:D1"/>
    <mergeCell ref="C2:D2"/>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99"/>
  <sheetViews>
    <sheetView workbookViewId="0">
      <selection activeCell="H24" sqref="H24"/>
    </sheetView>
  </sheetViews>
  <sheetFormatPr defaultColWidth="8.77734375" defaultRowHeight="14.4" x14ac:dyDescent="0.3"/>
  <sheetData>
    <row r="1" spans="1:1" x14ac:dyDescent="0.3">
      <c r="A1" t="s">
        <v>141</v>
      </c>
    </row>
    <row r="2" spans="1:1" x14ac:dyDescent="0.3">
      <c r="A2" t="s">
        <v>7</v>
      </c>
    </row>
    <row r="3" spans="1:1" x14ac:dyDescent="0.3">
      <c r="A3" t="s">
        <v>8</v>
      </c>
    </row>
    <row r="4" spans="1:1" x14ac:dyDescent="0.3">
      <c r="A4" t="s">
        <v>297</v>
      </c>
    </row>
    <row r="5" spans="1:1" x14ac:dyDescent="0.3">
      <c r="A5" t="s">
        <v>143</v>
      </c>
    </row>
    <row r="6" spans="1:1" x14ac:dyDescent="0.3">
      <c r="A6" t="s">
        <v>275</v>
      </c>
    </row>
    <row r="7" spans="1:1" x14ac:dyDescent="0.3">
      <c r="A7" t="s">
        <v>142</v>
      </c>
    </row>
    <row r="8" spans="1:1" x14ac:dyDescent="0.3">
      <c r="A8" t="s">
        <v>144</v>
      </c>
    </row>
    <row r="9" spans="1:1" x14ac:dyDescent="0.3">
      <c r="A9" t="s">
        <v>228</v>
      </c>
    </row>
    <row r="10" spans="1:1" x14ac:dyDescent="0.3">
      <c r="A10" t="s">
        <v>145</v>
      </c>
    </row>
    <row r="11" spans="1:1" x14ac:dyDescent="0.3">
      <c r="A11" t="s">
        <v>9</v>
      </c>
    </row>
    <row r="12" spans="1:1" x14ac:dyDescent="0.3">
      <c r="A12" t="s">
        <v>146</v>
      </c>
    </row>
    <row r="13" spans="1:1" x14ac:dyDescent="0.3">
      <c r="A13" t="s">
        <v>147</v>
      </c>
    </row>
    <row r="14" spans="1:1" x14ac:dyDescent="0.3">
      <c r="A14" t="s">
        <v>148</v>
      </c>
    </row>
    <row r="15" spans="1:1" x14ac:dyDescent="0.3">
      <c r="A15" t="s">
        <v>10</v>
      </c>
    </row>
    <row r="16" spans="1:1" x14ac:dyDescent="0.3">
      <c r="A16" t="s">
        <v>11</v>
      </c>
    </row>
    <row r="17" spans="1:1" x14ac:dyDescent="0.3">
      <c r="A17" t="s">
        <v>12</v>
      </c>
    </row>
    <row r="18" spans="1:1" x14ac:dyDescent="0.3">
      <c r="A18" t="s">
        <v>150</v>
      </c>
    </row>
    <row r="19" spans="1:1" x14ac:dyDescent="0.3">
      <c r="A19" t="s">
        <v>16</v>
      </c>
    </row>
    <row r="20" spans="1:1" x14ac:dyDescent="0.3">
      <c r="A20" t="s">
        <v>151</v>
      </c>
    </row>
    <row r="21" spans="1:1" x14ac:dyDescent="0.3">
      <c r="A21" t="s">
        <v>18</v>
      </c>
    </row>
    <row r="22" spans="1:1" x14ac:dyDescent="0.3">
      <c r="A22" t="s">
        <v>154</v>
      </c>
    </row>
    <row r="23" spans="1:1" x14ac:dyDescent="0.3">
      <c r="A23" t="s">
        <v>20</v>
      </c>
    </row>
    <row r="24" spans="1:1" x14ac:dyDescent="0.3">
      <c r="A24" t="s">
        <v>156</v>
      </c>
    </row>
    <row r="25" spans="1:1" x14ac:dyDescent="0.3">
      <c r="A25" t="s">
        <v>153</v>
      </c>
    </row>
    <row r="26" spans="1:1" x14ac:dyDescent="0.3">
      <c r="A26" t="s">
        <v>276</v>
      </c>
    </row>
    <row r="27" spans="1:1" x14ac:dyDescent="0.3">
      <c r="A27" t="s">
        <v>24</v>
      </c>
    </row>
    <row r="28" spans="1:1" x14ac:dyDescent="0.3">
      <c r="A28" t="s">
        <v>159</v>
      </c>
    </row>
    <row r="29" spans="1:1" x14ac:dyDescent="0.3">
      <c r="A29" t="s">
        <v>161</v>
      </c>
    </row>
    <row r="30" spans="1:1" x14ac:dyDescent="0.3">
      <c r="A30" t="s">
        <v>27</v>
      </c>
    </row>
    <row r="31" spans="1:1" x14ac:dyDescent="0.3">
      <c r="A31" t="s">
        <v>29</v>
      </c>
    </row>
    <row r="32" spans="1:1" x14ac:dyDescent="0.3">
      <c r="A32" t="s">
        <v>28</v>
      </c>
    </row>
    <row r="33" spans="1:1" x14ac:dyDescent="0.3">
      <c r="A33" t="s">
        <v>163</v>
      </c>
    </row>
    <row r="34" spans="1:1" x14ac:dyDescent="0.3">
      <c r="A34" t="s">
        <v>165</v>
      </c>
    </row>
    <row r="35" spans="1:1" x14ac:dyDescent="0.3">
      <c r="A35" t="s">
        <v>168</v>
      </c>
    </row>
    <row r="36" spans="1:1" x14ac:dyDescent="0.3">
      <c r="A36" t="s">
        <v>167</v>
      </c>
    </row>
    <row r="37" spans="1:1" x14ac:dyDescent="0.3">
      <c r="A37" t="s">
        <v>205</v>
      </c>
    </row>
    <row r="38" spans="1:1" x14ac:dyDescent="0.3">
      <c r="A38" t="s">
        <v>308</v>
      </c>
    </row>
    <row r="39" spans="1:1" x14ac:dyDescent="0.3">
      <c r="A39" t="s">
        <v>32</v>
      </c>
    </row>
    <row r="40" spans="1:1" x14ac:dyDescent="0.3">
      <c r="A40" t="s">
        <v>170</v>
      </c>
    </row>
    <row r="41" spans="1:1" x14ac:dyDescent="0.3">
      <c r="A41" t="s">
        <v>171</v>
      </c>
    </row>
    <row r="42" spans="1:1" x14ac:dyDescent="0.3">
      <c r="A42" t="s">
        <v>173</v>
      </c>
    </row>
    <row r="43" spans="1:1" x14ac:dyDescent="0.3">
      <c r="A43" t="s">
        <v>172</v>
      </c>
    </row>
    <row r="44" spans="1:1" x14ac:dyDescent="0.3">
      <c r="A44" t="s">
        <v>33</v>
      </c>
    </row>
    <row r="45" spans="1:1" x14ac:dyDescent="0.3">
      <c r="A45" t="s">
        <v>174</v>
      </c>
    </row>
    <row r="46" spans="1:1" x14ac:dyDescent="0.3">
      <c r="A46" t="s">
        <v>35</v>
      </c>
    </row>
    <row r="47" spans="1:1" x14ac:dyDescent="0.3">
      <c r="A47" t="s">
        <v>300</v>
      </c>
    </row>
    <row r="48" spans="1:1" x14ac:dyDescent="0.3">
      <c r="A48" t="s">
        <v>41</v>
      </c>
    </row>
    <row r="49" spans="1:1" x14ac:dyDescent="0.3">
      <c r="A49" t="s">
        <v>42</v>
      </c>
    </row>
    <row r="50" spans="1:1" x14ac:dyDescent="0.3">
      <c r="A50" t="s">
        <v>177</v>
      </c>
    </row>
    <row r="51" spans="1:1" x14ac:dyDescent="0.3">
      <c r="A51" t="s">
        <v>179</v>
      </c>
    </row>
    <row r="52" spans="1:1" x14ac:dyDescent="0.3">
      <c r="A52" t="s">
        <v>306</v>
      </c>
    </row>
    <row r="53" spans="1:1" x14ac:dyDescent="0.3">
      <c r="A53" t="s">
        <v>279</v>
      </c>
    </row>
    <row r="54" spans="1:1" x14ac:dyDescent="0.3">
      <c r="A54" t="s">
        <v>180</v>
      </c>
    </row>
    <row r="55" spans="1:1" x14ac:dyDescent="0.3">
      <c r="A55" t="s">
        <v>183</v>
      </c>
    </row>
    <row r="56" spans="1:1" x14ac:dyDescent="0.3">
      <c r="A56" t="s">
        <v>184</v>
      </c>
    </row>
    <row r="57" spans="1:1" x14ac:dyDescent="0.3">
      <c r="A57" t="s">
        <v>46</v>
      </c>
    </row>
    <row r="58" spans="1:1" x14ac:dyDescent="0.3">
      <c r="A58" t="s">
        <v>47</v>
      </c>
    </row>
    <row r="59" spans="1:1" x14ac:dyDescent="0.3">
      <c r="A59" t="s">
        <v>185</v>
      </c>
    </row>
    <row r="60" spans="1:1" x14ac:dyDescent="0.3">
      <c r="A60" t="s">
        <v>49</v>
      </c>
    </row>
    <row r="61" spans="1:1" x14ac:dyDescent="0.3">
      <c r="A61" t="s">
        <v>50</v>
      </c>
    </row>
    <row r="62" spans="1:1" x14ac:dyDescent="0.3">
      <c r="A62" t="s">
        <v>187</v>
      </c>
    </row>
    <row r="63" spans="1:1" x14ac:dyDescent="0.3">
      <c r="A63" t="s">
        <v>303</v>
      </c>
    </row>
    <row r="64" spans="1:1" x14ac:dyDescent="0.3">
      <c r="A64" t="s">
        <v>201</v>
      </c>
    </row>
    <row r="65" spans="1:1" x14ac:dyDescent="0.3">
      <c r="A65" t="s">
        <v>234</v>
      </c>
    </row>
    <row r="66" spans="1:1" x14ac:dyDescent="0.3">
      <c r="A66" t="s">
        <v>280</v>
      </c>
    </row>
    <row r="67" spans="1:1" x14ac:dyDescent="0.3">
      <c r="A67" t="s">
        <v>52</v>
      </c>
    </row>
    <row r="68" spans="1:1" x14ac:dyDescent="0.3">
      <c r="A68" t="s">
        <v>188</v>
      </c>
    </row>
    <row r="69" spans="1:1" x14ac:dyDescent="0.3">
      <c r="A69" t="s">
        <v>53</v>
      </c>
    </row>
    <row r="70" spans="1:1" x14ac:dyDescent="0.3">
      <c r="A70" t="s">
        <v>54</v>
      </c>
    </row>
    <row r="71" spans="1:1" x14ac:dyDescent="0.3">
      <c r="A71" t="s">
        <v>304</v>
      </c>
    </row>
    <row r="72" spans="1:1" x14ac:dyDescent="0.3">
      <c r="A72" t="s">
        <v>149</v>
      </c>
    </row>
    <row r="73" spans="1:1" x14ac:dyDescent="0.3">
      <c r="A73" t="s">
        <v>241</v>
      </c>
    </row>
    <row r="74" spans="1:1" x14ac:dyDescent="0.3">
      <c r="A74" t="s">
        <v>190</v>
      </c>
    </row>
    <row r="75" spans="1:1" x14ac:dyDescent="0.3">
      <c r="A75" t="s">
        <v>57</v>
      </c>
    </row>
    <row r="76" spans="1:1" x14ac:dyDescent="0.3">
      <c r="A76" t="s">
        <v>191</v>
      </c>
    </row>
    <row r="77" spans="1:1" x14ac:dyDescent="0.3">
      <c r="A77" t="s">
        <v>193</v>
      </c>
    </row>
    <row r="78" spans="1:1" x14ac:dyDescent="0.3">
      <c r="A78" t="s">
        <v>314</v>
      </c>
    </row>
    <row r="79" spans="1:1" x14ac:dyDescent="0.3">
      <c r="A79" t="s">
        <v>218</v>
      </c>
    </row>
    <row r="80" spans="1:1" x14ac:dyDescent="0.3">
      <c r="A80" t="s">
        <v>313</v>
      </c>
    </row>
    <row r="81" spans="1:1" x14ac:dyDescent="0.3">
      <c r="A81" t="s">
        <v>195</v>
      </c>
    </row>
    <row r="82" spans="1:1" x14ac:dyDescent="0.3">
      <c r="A82" t="s">
        <v>58</v>
      </c>
    </row>
    <row r="83" spans="1:1" x14ac:dyDescent="0.3">
      <c r="A83" t="s">
        <v>282</v>
      </c>
    </row>
    <row r="84" spans="1:1" x14ac:dyDescent="0.3">
      <c r="A84" t="s">
        <v>60</v>
      </c>
    </row>
    <row r="85" spans="1:1" x14ac:dyDescent="0.3">
      <c r="A85" t="s">
        <v>61</v>
      </c>
    </row>
    <row r="86" spans="1:1" x14ac:dyDescent="0.3">
      <c r="A86" t="s">
        <v>196</v>
      </c>
    </row>
    <row r="87" spans="1:1" x14ac:dyDescent="0.3">
      <c r="A87" t="s">
        <v>283</v>
      </c>
    </row>
    <row r="88" spans="1:1" x14ac:dyDescent="0.3">
      <c r="A88" t="s">
        <v>62</v>
      </c>
    </row>
    <row r="89" spans="1:1" x14ac:dyDescent="0.3">
      <c r="A89" t="s">
        <v>197</v>
      </c>
    </row>
    <row r="90" spans="1:1" x14ac:dyDescent="0.3">
      <c r="A90" t="s">
        <v>198</v>
      </c>
    </row>
    <row r="91" spans="1:1" x14ac:dyDescent="0.3">
      <c r="A91" t="s">
        <v>64</v>
      </c>
    </row>
    <row r="92" spans="1:1" x14ac:dyDescent="0.3">
      <c r="A92" t="s">
        <v>65</v>
      </c>
    </row>
    <row r="93" spans="1:1" x14ac:dyDescent="0.3">
      <c r="A93" t="s">
        <v>66</v>
      </c>
    </row>
    <row r="94" spans="1:1" x14ac:dyDescent="0.3">
      <c r="A94" t="s">
        <v>68</v>
      </c>
    </row>
    <row r="95" spans="1:1" x14ac:dyDescent="0.3">
      <c r="A95" t="s">
        <v>199</v>
      </c>
    </row>
    <row r="96" spans="1:1" x14ac:dyDescent="0.3">
      <c r="A96" t="s">
        <v>71</v>
      </c>
    </row>
    <row r="97" spans="1:1" x14ac:dyDescent="0.3">
      <c r="A97" t="s">
        <v>73</v>
      </c>
    </row>
    <row r="98" spans="1:1" x14ac:dyDescent="0.3">
      <c r="A98" t="s">
        <v>202</v>
      </c>
    </row>
    <row r="99" spans="1:1" x14ac:dyDescent="0.3">
      <c r="A99" t="s">
        <v>203</v>
      </c>
    </row>
    <row r="100" spans="1:1" x14ac:dyDescent="0.3">
      <c r="A100" t="s">
        <v>309</v>
      </c>
    </row>
    <row r="101" spans="1:1" x14ac:dyDescent="0.3">
      <c r="A101" t="s">
        <v>284</v>
      </c>
    </row>
    <row r="102" spans="1:1" x14ac:dyDescent="0.3">
      <c r="A102" t="s">
        <v>298</v>
      </c>
    </row>
    <row r="103" spans="1:1" x14ac:dyDescent="0.3">
      <c r="A103" t="s">
        <v>278</v>
      </c>
    </row>
    <row r="104" spans="1:1" x14ac:dyDescent="0.3">
      <c r="A104" t="s">
        <v>305</v>
      </c>
    </row>
    <row r="105" spans="1:1" x14ac:dyDescent="0.3">
      <c r="A105" t="s">
        <v>281</v>
      </c>
    </row>
    <row r="106" spans="1:1" x14ac:dyDescent="0.3">
      <c r="A106" t="s">
        <v>207</v>
      </c>
    </row>
    <row r="107" spans="1:1" x14ac:dyDescent="0.3">
      <c r="A107" t="s">
        <v>75</v>
      </c>
    </row>
    <row r="108" spans="1:1" x14ac:dyDescent="0.3">
      <c r="A108" t="s">
        <v>209</v>
      </c>
    </row>
    <row r="109" spans="1:1" x14ac:dyDescent="0.3">
      <c r="A109" t="s">
        <v>307</v>
      </c>
    </row>
    <row r="110" spans="1:1" x14ac:dyDescent="0.3">
      <c r="A110" t="s">
        <v>206</v>
      </c>
    </row>
    <row r="111" spans="1:1" x14ac:dyDescent="0.3">
      <c r="A111" t="s">
        <v>76</v>
      </c>
    </row>
    <row r="112" spans="1:1" x14ac:dyDescent="0.3">
      <c r="A112" t="s">
        <v>77</v>
      </c>
    </row>
    <row r="113" spans="1:1" x14ac:dyDescent="0.3">
      <c r="A113" t="s">
        <v>211</v>
      </c>
    </row>
    <row r="114" spans="1:1" x14ac:dyDescent="0.3">
      <c r="A114" t="s">
        <v>287</v>
      </c>
    </row>
    <row r="115" spans="1:1" x14ac:dyDescent="0.3">
      <c r="A115" t="s">
        <v>212</v>
      </c>
    </row>
    <row r="116" spans="1:1" x14ac:dyDescent="0.3">
      <c r="A116" t="s">
        <v>210</v>
      </c>
    </row>
    <row r="117" spans="1:1" x14ac:dyDescent="0.3">
      <c r="A117" t="s">
        <v>213</v>
      </c>
    </row>
    <row r="118" spans="1:1" x14ac:dyDescent="0.3">
      <c r="A118" t="s">
        <v>78</v>
      </c>
    </row>
    <row r="119" spans="1:1" x14ac:dyDescent="0.3">
      <c r="A119" t="s">
        <v>217</v>
      </c>
    </row>
    <row r="120" spans="1:1" x14ac:dyDescent="0.3">
      <c r="A120" t="s">
        <v>220</v>
      </c>
    </row>
    <row r="121" spans="1:1" x14ac:dyDescent="0.3">
      <c r="A121" t="s">
        <v>221</v>
      </c>
    </row>
    <row r="122" spans="1:1" x14ac:dyDescent="0.3">
      <c r="A122" t="s">
        <v>181</v>
      </c>
    </row>
    <row r="123" spans="1:1" x14ac:dyDescent="0.3">
      <c r="A123" t="s">
        <v>81</v>
      </c>
    </row>
    <row r="124" spans="1:1" x14ac:dyDescent="0.3">
      <c r="A124" t="s">
        <v>285</v>
      </c>
    </row>
    <row r="125" spans="1:1" x14ac:dyDescent="0.3">
      <c r="A125" t="s">
        <v>226</v>
      </c>
    </row>
    <row r="126" spans="1:1" x14ac:dyDescent="0.3">
      <c r="A126" t="s">
        <v>227</v>
      </c>
    </row>
    <row r="127" spans="1:1" x14ac:dyDescent="0.3">
      <c r="A127" t="s">
        <v>225</v>
      </c>
    </row>
    <row r="128" spans="1:1" x14ac:dyDescent="0.3">
      <c r="A128" t="s">
        <v>229</v>
      </c>
    </row>
    <row r="129" spans="1:1" x14ac:dyDescent="0.3">
      <c r="A129" t="s">
        <v>82</v>
      </c>
    </row>
    <row r="130" spans="1:1" x14ac:dyDescent="0.3">
      <c r="A130" t="s">
        <v>231</v>
      </c>
    </row>
    <row r="131" spans="1:1" x14ac:dyDescent="0.3">
      <c r="A131" t="s">
        <v>230</v>
      </c>
    </row>
    <row r="132" spans="1:1" x14ac:dyDescent="0.3">
      <c r="A132" t="s">
        <v>83</v>
      </c>
    </row>
    <row r="133" spans="1:1" x14ac:dyDescent="0.3">
      <c r="A133" t="s">
        <v>84</v>
      </c>
    </row>
    <row r="134" spans="1:1" x14ac:dyDescent="0.3">
      <c r="A134" t="s">
        <v>233</v>
      </c>
    </row>
    <row r="135" spans="1:1" x14ac:dyDescent="0.3">
      <c r="A135" t="s">
        <v>235</v>
      </c>
    </row>
    <row r="136" spans="1:1" x14ac:dyDescent="0.3">
      <c r="A136" t="s">
        <v>236</v>
      </c>
    </row>
    <row r="137" spans="1:1" x14ac:dyDescent="0.3">
      <c r="A137" t="s">
        <v>311</v>
      </c>
    </row>
    <row r="138" spans="1:1" x14ac:dyDescent="0.3">
      <c r="A138" t="s">
        <v>239</v>
      </c>
    </row>
    <row r="139" spans="1:1" x14ac:dyDescent="0.3">
      <c r="A139" t="s">
        <v>312</v>
      </c>
    </row>
    <row r="140" spans="1:1" x14ac:dyDescent="0.3">
      <c r="A140" t="s">
        <v>87</v>
      </c>
    </row>
    <row r="141" spans="1:1" x14ac:dyDescent="0.3">
      <c r="A141" t="s">
        <v>242</v>
      </c>
    </row>
    <row r="142" spans="1:1" x14ac:dyDescent="0.3">
      <c r="A142" t="s">
        <v>243</v>
      </c>
    </row>
    <row r="143" spans="1:1" x14ac:dyDescent="0.3">
      <c r="A143" t="s">
        <v>244</v>
      </c>
    </row>
    <row r="144" spans="1:1" x14ac:dyDescent="0.3">
      <c r="A144" t="s">
        <v>245</v>
      </c>
    </row>
    <row r="145" spans="1:1" x14ac:dyDescent="0.3">
      <c r="A145" t="s">
        <v>91</v>
      </c>
    </row>
    <row r="146" spans="1:1" x14ac:dyDescent="0.3">
      <c r="A146" t="s">
        <v>92</v>
      </c>
    </row>
    <row r="147" spans="1:1" x14ac:dyDescent="0.3">
      <c r="A147" t="s">
        <v>15</v>
      </c>
    </row>
    <row r="148" spans="1:1" x14ac:dyDescent="0.3">
      <c r="A148" t="s">
        <v>93</v>
      </c>
    </row>
    <row r="149" spans="1:1" x14ac:dyDescent="0.3">
      <c r="A149" t="s">
        <v>253</v>
      </c>
    </row>
    <row r="150" spans="1:1" x14ac:dyDescent="0.3">
      <c r="A150" t="s">
        <v>252</v>
      </c>
    </row>
    <row r="151" spans="1:1" x14ac:dyDescent="0.3">
      <c r="A151" t="s">
        <v>251</v>
      </c>
    </row>
    <row r="152" spans="1:1" x14ac:dyDescent="0.3">
      <c r="A152" t="s">
        <v>250</v>
      </c>
    </row>
    <row r="153" spans="1:1" x14ac:dyDescent="0.3">
      <c r="A153" t="s">
        <v>95</v>
      </c>
    </row>
    <row r="154" spans="1:1" x14ac:dyDescent="0.3">
      <c r="A154" t="s">
        <v>96</v>
      </c>
    </row>
    <row r="155" spans="1:1" x14ac:dyDescent="0.3">
      <c r="A155" t="s">
        <v>254</v>
      </c>
    </row>
    <row r="156" spans="1:1" x14ac:dyDescent="0.3">
      <c r="A156" t="s">
        <v>249</v>
      </c>
    </row>
    <row r="157" spans="1:1" x14ac:dyDescent="0.3">
      <c r="A157" t="s">
        <v>248</v>
      </c>
    </row>
    <row r="158" spans="1:1" x14ac:dyDescent="0.3">
      <c r="A158" t="s">
        <v>255</v>
      </c>
    </row>
    <row r="159" spans="1:1" x14ac:dyDescent="0.3">
      <c r="A159" t="s">
        <v>256</v>
      </c>
    </row>
    <row r="160" spans="1:1" x14ac:dyDescent="0.3">
      <c r="A160" t="s">
        <v>97</v>
      </c>
    </row>
    <row r="161" spans="1:1" x14ac:dyDescent="0.3">
      <c r="A161" t="s">
        <v>257</v>
      </c>
    </row>
    <row r="162" spans="1:1" x14ac:dyDescent="0.3">
      <c r="A162" t="s">
        <v>98</v>
      </c>
    </row>
    <row r="163" spans="1:1" x14ac:dyDescent="0.3">
      <c r="A163" t="s">
        <v>100</v>
      </c>
    </row>
    <row r="164" spans="1:1" x14ac:dyDescent="0.3">
      <c r="A164" t="s">
        <v>101</v>
      </c>
    </row>
    <row r="165" spans="1:1" x14ac:dyDescent="0.3">
      <c r="A165" t="s">
        <v>258</v>
      </c>
    </row>
    <row r="166" spans="1:1" x14ac:dyDescent="0.3">
      <c r="A166" t="s">
        <v>110</v>
      </c>
    </row>
    <row r="167" spans="1:1" x14ac:dyDescent="0.3">
      <c r="A167" t="s">
        <v>288</v>
      </c>
    </row>
    <row r="168" spans="1:1" x14ac:dyDescent="0.3">
      <c r="A168" t="s">
        <v>108</v>
      </c>
    </row>
    <row r="169" spans="1:1" x14ac:dyDescent="0.3">
      <c r="A169" t="s">
        <v>112</v>
      </c>
    </row>
    <row r="170" spans="1:1" x14ac:dyDescent="0.3">
      <c r="A170" t="s">
        <v>261</v>
      </c>
    </row>
    <row r="171" spans="1:1" x14ac:dyDescent="0.3">
      <c r="A171" t="s">
        <v>109</v>
      </c>
    </row>
    <row r="172" spans="1:1" x14ac:dyDescent="0.3">
      <c r="A172" t="s">
        <v>104</v>
      </c>
    </row>
    <row r="173" spans="1:1" x14ac:dyDescent="0.3">
      <c r="A173" t="s">
        <v>105</v>
      </c>
    </row>
    <row r="174" spans="1:1" x14ac:dyDescent="0.3">
      <c r="A174" t="s">
        <v>106</v>
      </c>
    </row>
    <row r="175" spans="1:1" x14ac:dyDescent="0.3">
      <c r="A175" t="s">
        <v>222</v>
      </c>
    </row>
    <row r="176" spans="1:1" x14ac:dyDescent="0.3">
      <c r="A176" t="s">
        <v>232</v>
      </c>
    </row>
    <row r="177" spans="1:1" x14ac:dyDescent="0.3">
      <c r="A177" t="s">
        <v>286</v>
      </c>
    </row>
    <row r="178" spans="1:1" x14ac:dyDescent="0.3">
      <c r="A178" t="s">
        <v>114</v>
      </c>
    </row>
    <row r="179" spans="1:1" x14ac:dyDescent="0.3">
      <c r="A179" t="s">
        <v>263</v>
      </c>
    </row>
    <row r="180" spans="1:1" x14ac:dyDescent="0.3">
      <c r="A180" t="s">
        <v>301</v>
      </c>
    </row>
    <row r="181" spans="1:1" x14ac:dyDescent="0.3">
      <c r="A181" t="s">
        <v>262</v>
      </c>
    </row>
    <row r="182" spans="1:1" x14ac:dyDescent="0.3">
      <c r="A182" t="s">
        <v>122</v>
      </c>
    </row>
    <row r="183" spans="1:1" x14ac:dyDescent="0.3">
      <c r="A183" t="s">
        <v>315</v>
      </c>
    </row>
    <row r="184" spans="1:1" x14ac:dyDescent="0.3">
      <c r="A184" t="s">
        <v>123</v>
      </c>
    </row>
    <row r="185" spans="1:1" x14ac:dyDescent="0.3">
      <c r="A185" t="s">
        <v>299</v>
      </c>
    </row>
    <row r="186" spans="1:1" x14ac:dyDescent="0.3">
      <c r="A186" t="s">
        <v>19</v>
      </c>
    </row>
    <row r="187" spans="1:1" x14ac:dyDescent="0.3">
      <c r="A187" t="s">
        <v>162</v>
      </c>
    </row>
    <row r="188" spans="1:1" x14ac:dyDescent="0.3">
      <c r="A188" t="s">
        <v>169</v>
      </c>
    </row>
    <row r="189" spans="1:1" x14ac:dyDescent="0.3">
      <c r="A189" t="s">
        <v>166</v>
      </c>
    </row>
    <row r="190" spans="1:1" x14ac:dyDescent="0.3">
      <c r="A190" t="s">
        <v>216</v>
      </c>
    </row>
    <row r="191" spans="1:1" x14ac:dyDescent="0.3">
      <c r="A191" t="s">
        <v>26</v>
      </c>
    </row>
    <row r="192" spans="1:1" x14ac:dyDescent="0.3">
      <c r="A192" t="s">
        <v>192</v>
      </c>
    </row>
    <row r="193" spans="1:1" x14ac:dyDescent="0.3">
      <c r="A193" t="s">
        <v>194</v>
      </c>
    </row>
    <row r="194" spans="1:1" x14ac:dyDescent="0.3">
      <c r="A194" t="s">
        <v>200</v>
      </c>
    </row>
    <row r="195" spans="1:1" x14ac:dyDescent="0.3">
      <c r="A195" t="s">
        <v>208</v>
      </c>
    </row>
    <row r="196" spans="1:1" x14ac:dyDescent="0.3">
      <c r="A196" t="s">
        <v>215</v>
      </c>
    </row>
    <row r="197" spans="1:1" x14ac:dyDescent="0.3">
      <c r="A197" t="s">
        <v>214</v>
      </c>
    </row>
    <row r="198" spans="1:1" x14ac:dyDescent="0.3">
      <c r="A198" t="s">
        <v>79</v>
      </c>
    </row>
    <row r="199" spans="1:1" x14ac:dyDescent="0.3">
      <c r="A199" t="s">
        <v>219</v>
      </c>
    </row>
    <row r="200" spans="1:1" x14ac:dyDescent="0.3">
      <c r="A200" t="s">
        <v>223</v>
      </c>
    </row>
    <row r="201" spans="1:1" x14ac:dyDescent="0.3">
      <c r="A201" t="s">
        <v>224</v>
      </c>
    </row>
    <row r="202" spans="1:1" x14ac:dyDescent="0.3">
      <c r="A202" t="s">
        <v>182</v>
      </c>
    </row>
    <row r="203" spans="1:1" x14ac:dyDescent="0.3">
      <c r="A203" t="s">
        <v>238</v>
      </c>
    </row>
    <row r="204" spans="1:1" x14ac:dyDescent="0.3">
      <c r="A204" t="s">
        <v>240</v>
      </c>
    </row>
    <row r="205" spans="1:1" x14ac:dyDescent="0.3">
      <c r="A205" t="s">
        <v>246</v>
      </c>
    </row>
    <row r="206" spans="1:1" x14ac:dyDescent="0.3">
      <c r="A206" t="s">
        <v>176</v>
      </c>
    </row>
    <row r="207" spans="1:1" x14ac:dyDescent="0.3">
      <c r="A207" t="s">
        <v>99</v>
      </c>
    </row>
    <row r="208" spans="1:1" x14ac:dyDescent="0.3">
      <c r="A208" t="s">
        <v>102</v>
      </c>
    </row>
    <row r="209" spans="1:1" x14ac:dyDescent="0.3">
      <c r="A209" t="s">
        <v>259</v>
      </c>
    </row>
    <row r="210" spans="1:1" x14ac:dyDescent="0.3">
      <c r="A210" t="s">
        <v>302</v>
      </c>
    </row>
    <row r="211" spans="1:1" x14ac:dyDescent="0.3">
      <c r="A211" t="s">
        <v>260</v>
      </c>
    </row>
    <row r="212" spans="1:1" x14ac:dyDescent="0.3">
      <c r="A212" t="s">
        <v>157</v>
      </c>
    </row>
    <row r="213" spans="1:1" x14ac:dyDescent="0.3">
      <c r="A213" t="s">
        <v>6</v>
      </c>
    </row>
    <row r="214" spans="1:1" x14ac:dyDescent="0.3">
      <c r="A214" t="s">
        <v>13</v>
      </c>
    </row>
    <row r="215" spans="1:1" x14ac:dyDescent="0.3">
      <c r="A215" t="s">
        <v>152</v>
      </c>
    </row>
    <row r="216" spans="1:1" x14ac:dyDescent="0.3">
      <c r="A216" t="s">
        <v>155</v>
      </c>
    </row>
    <row r="217" spans="1:1" x14ac:dyDescent="0.3">
      <c r="A217" t="s">
        <v>21</v>
      </c>
    </row>
    <row r="218" spans="1:1" x14ac:dyDescent="0.3">
      <c r="A218" t="s">
        <v>22</v>
      </c>
    </row>
    <row r="219" spans="1:1" x14ac:dyDescent="0.3">
      <c r="A219" t="s">
        <v>23</v>
      </c>
    </row>
    <row r="220" spans="1:1" x14ac:dyDescent="0.3">
      <c r="A220" t="s">
        <v>160</v>
      </c>
    </row>
    <row r="221" spans="1:1" x14ac:dyDescent="0.3">
      <c r="A221" t="s">
        <v>25</v>
      </c>
    </row>
    <row r="222" spans="1:1" x14ac:dyDescent="0.3">
      <c r="A222" t="s">
        <v>30</v>
      </c>
    </row>
    <row r="223" spans="1:1" x14ac:dyDescent="0.3">
      <c r="A223" t="s">
        <v>164</v>
      </c>
    </row>
    <row r="224" spans="1:1" x14ac:dyDescent="0.3">
      <c r="A224" t="s">
        <v>37</v>
      </c>
    </row>
    <row r="225" spans="1:1" x14ac:dyDescent="0.3">
      <c r="A225" t="s">
        <v>39</v>
      </c>
    </row>
    <row r="226" spans="1:1" x14ac:dyDescent="0.3">
      <c r="A226" t="s">
        <v>40</v>
      </c>
    </row>
    <row r="227" spans="1:1" x14ac:dyDescent="0.3">
      <c r="A227" t="s">
        <v>43</v>
      </c>
    </row>
    <row r="228" spans="1:1" x14ac:dyDescent="0.3">
      <c r="A228" t="s">
        <v>44</v>
      </c>
    </row>
    <row r="229" spans="1:1" x14ac:dyDescent="0.3">
      <c r="A229" t="s">
        <v>45</v>
      </c>
    </row>
    <row r="230" spans="1:1" x14ac:dyDescent="0.3">
      <c r="A230" t="s">
        <v>48</v>
      </c>
    </row>
    <row r="231" spans="1:1" x14ac:dyDescent="0.3">
      <c r="A231" t="s">
        <v>51</v>
      </c>
    </row>
    <row r="232" spans="1:1" x14ac:dyDescent="0.3">
      <c r="A232" t="s">
        <v>189</v>
      </c>
    </row>
    <row r="233" spans="1:1" x14ac:dyDescent="0.3">
      <c r="A233" t="s">
        <v>56</v>
      </c>
    </row>
    <row r="234" spans="1:1" x14ac:dyDescent="0.3">
      <c r="A234" t="s">
        <v>59</v>
      </c>
    </row>
    <row r="235" spans="1:1" x14ac:dyDescent="0.3">
      <c r="A235" t="s">
        <v>63</v>
      </c>
    </row>
    <row r="236" spans="1:1" x14ac:dyDescent="0.3">
      <c r="A236" t="s">
        <v>267</v>
      </c>
    </row>
    <row r="237" spans="1:1" x14ac:dyDescent="0.3">
      <c r="A237" t="s">
        <v>67</v>
      </c>
    </row>
    <row r="238" spans="1:1" x14ac:dyDescent="0.3">
      <c r="A238" t="s">
        <v>69</v>
      </c>
    </row>
    <row r="239" spans="1:1" x14ac:dyDescent="0.3">
      <c r="A239" t="s">
        <v>70</v>
      </c>
    </row>
    <row r="240" spans="1:1" x14ac:dyDescent="0.3">
      <c r="A240" t="s">
        <v>72</v>
      </c>
    </row>
    <row r="241" spans="1:1" x14ac:dyDescent="0.3">
      <c r="A241" t="s">
        <v>80</v>
      </c>
    </row>
    <row r="242" spans="1:1" x14ac:dyDescent="0.3">
      <c r="A242" t="s">
        <v>85</v>
      </c>
    </row>
    <row r="243" spans="1:1" x14ac:dyDescent="0.3">
      <c r="A243" t="s">
        <v>88</v>
      </c>
    </row>
    <row r="244" spans="1:1" x14ac:dyDescent="0.3">
      <c r="A244" t="s">
        <v>90</v>
      </c>
    </row>
    <row r="245" spans="1:1" x14ac:dyDescent="0.3">
      <c r="A245" t="s">
        <v>94</v>
      </c>
    </row>
    <row r="246" spans="1:1" x14ac:dyDescent="0.3">
      <c r="A246" t="s">
        <v>107</v>
      </c>
    </row>
    <row r="247" spans="1:1" x14ac:dyDescent="0.3">
      <c r="A247" t="s">
        <v>111</v>
      </c>
    </row>
    <row r="248" spans="1:1" x14ac:dyDescent="0.3">
      <c r="A248" t="s">
        <v>113</v>
      </c>
    </row>
    <row r="249" spans="1:1" x14ac:dyDescent="0.3">
      <c r="A249" t="s">
        <v>103</v>
      </c>
    </row>
    <row r="250" spans="1:1" x14ac:dyDescent="0.3">
      <c r="A250" t="s">
        <v>115</v>
      </c>
    </row>
    <row r="251" spans="1:1" x14ac:dyDescent="0.3">
      <c r="A251" t="s">
        <v>117</v>
      </c>
    </row>
    <row r="252" spans="1:1" x14ac:dyDescent="0.3">
      <c r="A252" t="s">
        <v>119</v>
      </c>
    </row>
    <row r="253" spans="1:1" x14ac:dyDescent="0.3">
      <c r="A253" t="s">
        <v>120</v>
      </c>
    </row>
    <row r="254" spans="1:1" x14ac:dyDescent="0.3">
      <c r="A254" t="s">
        <v>121</v>
      </c>
    </row>
    <row r="255" spans="1:1" x14ac:dyDescent="0.3">
      <c r="A255" t="s">
        <v>131</v>
      </c>
    </row>
    <row r="256" spans="1:1" x14ac:dyDescent="0.3">
      <c r="A256" t="s">
        <v>128</v>
      </c>
    </row>
    <row r="257" spans="1:1" x14ac:dyDescent="0.3">
      <c r="A257" t="s">
        <v>129</v>
      </c>
    </row>
    <row r="258" spans="1:1" x14ac:dyDescent="0.3">
      <c r="A258" t="s">
        <v>270</v>
      </c>
    </row>
    <row r="259" spans="1:1" x14ac:dyDescent="0.3">
      <c r="A259" t="s">
        <v>132</v>
      </c>
    </row>
    <row r="260" spans="1:1" x14ac:dyDescent="0.3">
      <c r="A260" t="s">
        <v>133</v>
      </c>
    </row>
    <row r="261" spans="1:1" x14ac:dyDescent="0.3">
      <c r="A261" t="s">
        <v>134</v>
      </c>
    </row>
    <row r="262" spans="1:1" x14ac:dyDescent="0.3">
      <c r="A262" t="s">
        <v>272</v>
      </c>
    </row>
    <row r="263" spans="1:1" x14ac:dyDescent="0.3">
      <c r="A263" t="s">
        <v>289</v>
      </c>
    </row>
    <row r="264" spans="1:1" x14ac:dyDescent="0.3">
      <c r="A264" t="s">
        <v>158</v>
      </c>
    </row>
    <row r="265" spans="1:1" x14ac:dyDescent="0.3">
      <c r="A265" t="s">
        <v>264</v>
      </c>
    </row>
    <row r="266" spans="1:1" x14ac:dyDescent="0.3">
      <c r="A266" t="s">
        <v>277</v>
      </c>
    </row>
    <row r="267" spans="1:1" x14ac:dyDescent="0.3">
      <c r="A267" t="s">
        <v>266</v>
      </c>
    </row>
    <row r="268" spans="1:1" x14ac:dyDescent="0.3">
      <c r="A268" t="s">
        <v>265</v>
      </c>
    </row>
    <row r="269" spans="1:1" x14ac:dyDescent="0.3">
      <c r="A269" t="s">
        <v>247</v>
      </c>
    </row>
    <row r="270" spans="1:1" x14ac:dyDescent="0.3">
      <c r="A270" t="s">
        <v>17</v>
      </c>
    </row>
    <row r="271" spans="1:1" x14ac:dyDescent="0.3">
      <c r="A271" t="s">
        <v>126</v>
      </c>
    </row>
    <row r="272" spans="1:1" x14ac:dyDescent="0.3">
      <c r="A272" t="s">
        <v>178</v>
      </c>
    </row>
    <row r="273" spans="1:1" x14ac:dyDescent="0.3">
      <c r="A273" t="s">
        <v>175</v>
      </c>
    </row>
    <row r="274" spans="1:1" x14ac:dyDescent="0.3">
      <c r="A274" t="s">
        <v>14</v>
      </c>
    </row>
    <row r="275" spans="1:1" x14ac:dyDescent="0.3">
      <c r="A275" t="s">
        <v>31</v>
      </c>
    </row>
    <row r="276" spans="1:1" x14ac:dyDescent="0.3">
      <c r="A276" t="s">
        <v>34</v>
      </c>
    </row>
    <row r="277" spans="1:1" x14ac:dyDescent="0.3">
      <c r="A277" t="s">
        <v>36</v>
      </c>
    </row>
    <row r="278" spans="1:1" x14ac:dyDescent="0.3">
      <c r="A278" t="s">
        <v>38</v>
      </c>
    </row>
    <row r="279" spans="1:1" x14ac:dyDescent="0.3">
      <c r="A279" t="s">
        <v>186</v>
      </c>
    </row>
    <row r="280" spans="1:1" x14ac:dyDescent="0.3">
      <c r="A280" t="s">
        <v>55</v>
      </c>
    </row>
    <row r="281" spans="1:1" x14ac:dyDescent="0.3">
      <c r="A281" t="s">
        <v>204</v>
      </c>
    </row>
    <row r="282" spans="1:1" x14ac:dyDescent="0.3">
      <c r="A282" t="s">
        <v>86</v>
      </c>
    </row>
    <row r="283" spans="1:1" x14ac:dyDescent="0.3">
      <c r="A283" t="s">
        <v>237</v>
      </c>
    </row>
    <row r="284" spans="1:1" x14ac:dyDescent="0.3">
      <c r="A284" t="s">
        <v>89</v>
      </c>
    </row>
    <row r="285" spans="1:1" x14ac:dyDescent="0.3">
      <c r="A285" t="s">
        <v>127</v>
      </c>
    </row>
    <row r="286" spans="1:1" x14ac:dyDescent="0.3">
      <c r="A286" t="s">
        <v>116</v>
      </c>
    </row>
    <row r="287" spans="1:1" x14ac:dyDescent="0.3">
      <c r="A287" t="s">
        <v>118</v>
      </c>
    </row>
    <row r="288" spans="1:1" x14ac:dyDescent="0.3">
      <c r="A288" t="s">
        <v>74</v>
      </c>
    </row>
    <row r="289" spans="1:1" x14ac:dyDescent="0.3">
      <c r="A289" t="s">
        <v>125</v>
      </c>
    </row>
    <row r="290" spans="1:1" x14ac:dyDescent="0.3">
      <c r="A290" t="s">
        <v>130</v>
      </c>
    </row>
    <row r="291" spans="1:1" x14ac:dyDescent="0.3">
      <c r="A291" t="s">
        <v>124</v>
      </c>
    </row>
    <row r="292" spans="1:1" x14ac:dyDescent="0.3">
      <c r="A292" t="s">
        <v>135</v>
      </c>
    </row>
    <row r="293" spans="1:1" x14ac:dyDescent="0.3">
      <c r="A293" t="s">
        <v>290</v>
      </c>
    </row>
    <row r="294" spans="1:1" x14ac:dyDescent="0.3">
      <c r="A294" t="s">
        <v>268</v>
      </c>
    </row>
    <row r="295" spans="1:1" x14ac:dyDescent="0.3">
      <c r="A295" t="s">
        <v>269</v>
      </c>
    </row>
    <row r="296" spans="1:1" x14ac:dyDescent="0.3">
      <c r="A296" t="s">
        <v>310</v>
      </c>
    </row>
    <row r="297" spans="1:1" x14ac:dyDescent="0.3">
      <c r="A297" t="s">
        <v>291</v>
      </c>
    </row>
    <row r="298" spans="1:1" x14ac:dyDescent="0.3">
      <c r="A298" t="s">
        <v>271</v>
      </c>
    </row>
    <row r="299" spans="1:1" x14ac:dyDescent="0.3">
      <c r="A299" t="s">
        <v>136</v>
      </c>
    </row>
  </sheetData>
  <sortState xmlns:xlrd2="http://schemas.microsoft.com/office/spreadsheetml/2017/richdata2" ref="A1:A1663">
    <sortCondition ref="A1663"/>
  </sortState>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41"/>
  <sheetViews>
    <sheetView topLeftCell="A118" workbookViewId="0">
      <selection sqref="A1:A141"/>
    </sheetView>
  </sheetViews>
  <sheetFormatPr defaultColWidth="8.77734375" defaultRowHeight="14.4" x14ac:dyDescent="0.3"/>
  <sheetData>
    <row r="1" spans="1:1" x14ac:dyDescent="0.3">
      <c r="A1" t="s">
        <v>8</v>
      </c>
    </row>
    <row r="2" spans="1:1" x14ac:dyDescent="0.3">
      <c r="A2" t="s">
        <v>9</v>
      </c>
    </row>
    <row r="3" spans="1:1" x14ac:dyDescent="0.3">
      <c r="A3" t="s">
        <v>10</v>
      </c>
    </row>
    <row r="4" spans="1:1" x14ac:dyDescent="0.3">
      <c r="A4" t="s">
        <v>11</v>
      </c>
    </row>
    <row r="5" spans="1:1" x14ac:dyDescent="0.3">
      <c r="A5" t="s">
        <v>12</v>
      </c>
    </row>
    <row r="6" spans="1:1" x14ac:dyDescent="0.3">
      <c r="A6" t="s">
        <v>16</v>
      </c>
    </row>
    <row r="7" spans="1:1" x14ac:dyDescent="0.3">
      <c r="A7" t="s">
        <v>151</v>
      </c>
    </row>
    <row r="8" spans="1:1" x14ac:dyDescent="0.3">
      <c r="A8" t="s">
        <v>18</v>
      </c>
    </row>
    <row r="9" spans="1:1" x14ac:dyDescent="0.3">
      <c r="A9" t="s">
        <v>20</v>
      </c>
    </row>
    <row r="10" spans="1:1" x14ac:dyDescent="0.3">
      <c r="A10" t="s">
        <v>24</v>
      </c>
    </row>
    <row r="11" spans="1:1" x14ac:dyDescent="0.3">
      <c r="A11" t="s">
        <v>159</v>
      </c>
    </row>
    <row r="12" spans="1:1" x14ac:dyDescent="0.3">
      <c r="A12" t="s">
        <v>27</v>
      </c>
    </row>
    <row r="13" spans="1:1" x14ac:dyDescent="0.3">
      <c r="A13" t="s">
        <v>29</v>
      </c>
    </row>
    <row r="14" spans="1:1" x14ac:dyDescent="0.3">
      <c r="A14" t="s">
        <v>28</v>
      </c>
    </row>
    <row r="15" spans="1:1" x14ac:dyDescent="0.3">
      <c r="A15" t="s">
        <v>32</v>
      </c>
    </row>
    <row r="16" spans="1:1" x14ac:dyDescent="0.3">
      <c r="A16" t="s">
        <v>172</v>
      </c>
    </row>
    <row r="17" spans="1:1" x14ac:dyDescent="0.3">
      <c r="A17" t="s">
        <v>33</v>
      </c>
    </row>
    <row r="18" spans="1:1" x14ac:dyDescent="0.3">
      <c r="A18" t="s">
        <v>174</v>
      </c>
    </row>
    <row r="19" spans="1:1" x14ac:dyDescent="0.3">
      <c r="A19" t="s">
        <v>35</v>
      </c>
    </row>
    <row r="20" spans="1:1" x14ac:dyDescent="0.3">
      <c r="A20" t="s">
        <v>41</v>
      </c>
    </row>
    <row r="21" spans="1:1" x14ac:dyDescent="0.3">
      <c r="A21" t="s">
        <v>42</v>
      </c>
    </row>
    <row r="22" spans="1:1" x14ac:dyDescent="0.3">
      <c r="A22" t="s">
        <v>180</v>
      </c>
    </row>
    <row r="23" spans="1:1" x14ac:dyDescent="0.3">
      <c r="A23" t="s">
        <v>46</v>
      </c>
    </row>
    <row r="24" spans="1:1" x14ac:dyDescent="0.3">
      <c r="A24" t="s">
        <v>47</v>
      </c>
    </row>
    <row r="25" spans="1:1" x14ac:dyDescent="0.3">
      <c r="A25" t="s">
        <v>49</v>
      </c>
    </row>
    <row r="26" spans="1:1" x14ac:dyDescent="0.3">
      <c r="A26" t="s">
        <v>50</v>
      </c>
    </row>
    <row r="27" spans="1:1" x14ac:dyDescent="0.3">
      <c r="A27" t="s">
        <v>52</v>
      </c>
    </row>
    <row r="28" spans="1:1" x14ac:dyDescent="0.3">
      <c r="A28" t="s">
        <v>54</v>
      </c>
    </row>
    <row r="29" spans="1:1" x14ac:dyDescent="0.3">
      <c r="A29" t="s">
        <v>57</v>
      </c>
    </row>
    <row r="30" spans="1:1" x14ac:dyDescent="0.3">
      <c r="A30" t="s">
        <v>58</v>
      </c>
    </row>
    <row r="31" spans="1:1" x14ac:dyDescent="0.3">
      <c r="A31" t="s">
        <v>60</v>
      </c>
    </row>
    <row r="32" spans="1:1" x14ac:dyDescent="0.3">
      <c r="A32" t="s">
        <v>61</v>
      </c>
    </row>
    <row r="33" spans="1:1" x14ac:dyDescent="0.3">
      <c r="A33" t="s">
        <v>65</v>
      </c>
    </row>
    <row r="34" spans="1:1" x14ac:dyDescent="0.3">
      <c r="A34" t="s">
        <v>68</v>
      </c>
    </row>
    <row r="35" spans="1:1" x14ac:dyDescent="0.3">
      <c r="A35" t="s">
        <v>199</v>
      </c>
    </row>
    <row r="36" spans="1:1" x14ac:dyDescent="0.3">
      <c r="A36" t="s">
        <v>71</v>
      </c>
    </row>
    <row r="37" spans="1:1" x14ac:dyDescent="0.3">
      <c r="A37" t="s">
        <v>203</v>
      </c>
    </row>
    <row r="38" spans="1:1" x14ac:dyDescent="0.3">
      <c r="A38" t="s">
        <v>75</v>
      </c>
    </row>
    <row r="39" spans="1:1" x14ac:dyDescent="0.3">
      <c r="A39" t="s">
        <v>76</v>
      </c>
    </row>
    <row r="40" spans="1:1" x14ac:dyDescent="0.3">
      <c r="A40" t="s">
        <v>77</v>
      </c>
    </row>
    <row r="41" spans="1:1" x14ac:dyDescent="0.3">
      <c r="A41" t="s">
        <v>210</v>
      </c>
    </row>
    <row r="42" spans="1:1" x14ac:dyDescent="0.3">
      <c r="A42" t="s">
        <v>78</v>
      </c>
    </row>
    <row r="43" spans="1:1" x14ac:dyDescent="0.3">
      <c r="A43" t="s">
        <v>81</v>
      </c>
    </row>
    <row r="44" spans="1:1" x14ac:dyDescent="0.3">
      <c r="A44" t="s">
        <v>83</v>
      </c>
    </row>
    <row r="45" spans="1:1" x14ac:dyDescent="0.3">
      <c r="A45" t="s">
        <v>236</v>
      </c>
    </row>
    <row r="46" spans="1:1" x14ac:dyDescent="0.3">
      <c r="A46" t="s">
        <v>87</v>
      </c>
    </row>
    <row r="47" spans="1:1" x14ac:dyDescent="0.3">
      <c r="A47" t="s">
        <v>316</v>
      </c>
    </row>
    <row r="48" spans="1:1" x14ac:dyDescent="0.3">
      <c r="A48" t="s">
        <v>91</v>
      </c>
    </row>
    <row r="49" spans="1:1" x14ac:dyDescent="0.3">
      <c r="A49" t="s">
        <v>92</v>
      </c>
    </row>
    <row r="50" spans="1:1" x14ac:dyDescent="0.3">
      <c r="A50" t="s">
        <v>15</v>
      </c>
    </row>
    <row r="51" spans="1:1" x14ac:dyDescent="0.3">
      <c r="A51" t="s">
        <v>251</v>
      </c>
    </row>
    <row r="52" spans="1:1" x14ac:dyDescent="0.3">
      <c r="A52" t="s">
        <v>95</v>
      </c>
    </row>
    <row r="53" spans="1:1" x14ac:dyDescent="0.3">
      <c r="A53" t="s">
        <v>96</v>
      </c>
    </row>
    <row r="54" spans="1:1" x14ac:dyDescent="0.3">
      <c r="A54" t="s">
        <v>97</v>
      </c>
    </row>
    <row r="55" spans="1:1" x14ac:dyDescent="0.3">
      <c r="A55" t="s">
        <v>257</v>
      </c>
    </row>
    <row r="56" spans="1:1" x14ac:dyDescent="0.3">
      <c r="A56" t="s">
        <v>100</v>
      </c>
    </row>
    <row r="57" spans="1:1" x14ac:dyDescent="0.3">
      <c r="A57" t="s">
        <v>110</v>
      </c>
    </row>
    <row r="58" spans="1:1" x14ac:dyDescent="0.3">
      <c r="A58" t="s">
        <v>108</v>
      </c>
    </row>
    <row r="59" spans="1:1" x14ac:dyDescent="0.3">
      <c r="A59" t="s">
        <v>112</v>
      </c>
    </row>
    <row r="60" spans="1:1" x14ac:dyDescent="0.3">
      <c r="A60" t="s">
        <v>104</v>
      </c>
    </row>
    <row r="61" spans="1:1" x14ac:dyDescent="0.3">
      <c r="A61" t="s">
        <v>106</v>
      </c>
    </row>
    <row r="62" spans="1:1" x14ac:dyDescent="0.3">
      <c r="A62" t="s">
        <v>114</v>
      </c>
    </row>
    <row r="63" spans="1:1" x14ac:dyDescent="0.3">
      <c r="A63" t="s">
        <v>122</v>
      </c>
    </row>
    <row r="64" spans="1:1" x14ac:dyDescent="0.3">
      <c r="A64" t="s">
        <v>123</v>
      </c>
    </row>
    <row r="65" spans="1:1" x14ac:dyDescent="0.3">
      <c r="A65" t="s">
        <v>79</v>
      </c>
    </row>
    <row r="66" spans="1:1" x14ac:dyDescent="0.3">
      <c r="A66" t="s">
        <v>238</v>
      </c>
    </row>
    <row r="67" spans="1:1" x14ac:dyDescent="0.3">
      <c r="A67" t="s">
        <v>240</v>
      </c>
    </row>
    <row r="68" spans="1:1" x14ac:dyDescent="0.3">
      <c r="A68" t="s">
        <v>99</v>
      </c>
    </row>
    <row r="69" spans="1:1" x14ac:dyDescent="0.3">
      <c r="A69" t="s">
        <v>102</v>
      </c>
    </row>
    <row r="70" spans="1:1" x14ac:dyDescent="0.3">
      <c r="A70" t="s">
        <v>6</v>
      </c>
    </row>
    <row r="71" spans="1:1" x14ac:dyDescent="0.3">
      <c r="A71" t="s">
        <v>13</v>
      </c>
    </row>
    <row r="72" spans="1:1" x14ac:dyDescent="0.3">
      <c r="A72" t="s">
        <v>152</v>
      </c>
    </row>
    <row r="73" spans="1:1" x14ac:dyDescent="0.3">
      <c r="A73" t="s">
        <v>155</v>
      </c>
    </row>
    <row r="74" spans="1:1" x14ac:dyDescent="0.3">
      <c r="A74" t="s">
        <v>21</v>
      </c>
    </row>
    <row r="75" spans="1:1" x14ac:dyDescent="0.3">
      <c r="A75" t="s">
        <v>22</v>
      </c>
    </row>
    <row r="76" spans="1:1" x14ac:dyDescent="0.3">
      <c r="A76" t="s">
        <v>23</v>
      </c>
    </row>
    <row r="77" spans="1:1" x14ac:dyDescent="0.3">
      <c r="A77" t="s">
        <v>160</v>
      </c>
    </row>
    <row r="78" spans="1:1" x14ac:dyDescent="0.3">
      <c r="A78" t="s">
        <v>25</v>
      </c>
    </row>
    <row r="79" spans="1:1" x14ac:dyDescent="0.3">
      <c r="A79" t="s">
        <v>30</v>
      </c>
    </row>
    <row r="80" spans="1:1" x14ac:dyDescent="0.3">
      <c r="A80" t="s">
        <v>164</v>
      </c>
    </row>
    <row r="81" spans="1:1" x14ac:dyDescent="0.3">
      <c r="A81" t="s">
        <v>37</v>
      </c>
    </row>
    <row r="82" spans="1:1" x14ac:dyDescent="0.3">
      <c r="A82" t="s">
        <v>39</v>
      </c>
    </row>
    <row r="83" spans="1:1" x14ac:dyDescent="0.3">
      <c r="A83" t="s">
        <v>40</v>
      </c>
    </row>
    <row r="84" spans="1:1" x14ac:dyDescent="0.3">
      <c r="A84" t="s">
        <v>43</v>
      </c>
    </row>
    <row r="85" spans="1:1" x14ac:dyDescent="0.3">
      <c r="A85" t="s">
        <v>44</v>
      </c>
    </row>
    <row r="86" spans="1:1" x14ac:dyDescent="0.3">
      <c r="A86" t="s">
        <v>45</v>
      </c>
    </row>
    <row r="87" spans="1:1" x14ac:dyDescent="0.3">
      <c r="A87" t="s">
        <v>48</v>
      </c>
    </row>
    <row r="88" spans="1:1" x14ac:dyDescent="0.3">
      <c r="A88" t="s">
        <v>51</v>
      </c>
    </row>
    <row r="89" spans="1:1" x14ac:dyDescent="0.3">
      <c r="A89" t="s">
        <v>189</v>
      </c>
    </row>
    <row r="90" spans="1:1" x14ac:dyDescent="0.3">
      <c r="A90" t="s">
        <v>56</v>
      </c>
    </row>
    <row r="91" spans="1:1" x14ac:dyDescent="0.3">
      <c r="A91" t="s">
        <v>59</v>
      </c>
    </row>
    <row r="92" spans="1:1" x14ac:dyDescent="0.3">
      <c r="A92" t="s">
        <v>63</v>
      </c>
    </row>
    <row r="93" spans="1:1" x14ac:dyDescent="0.3">
      <c r="A93" t="s">
        <v>67</v>
      </c>
    </row>
    <row r="94" spans="1:1" x14ac:dyDescent="0.3">
      <c r="A94" t="s">
        <v>69</v>
      </c>
    </row>
    <row r="95" spans="1:1" x14ac:dyDescent="0.3">
      <c r="A95" t="s">
        <v>70</v>
      </c>
    </row>
    <row r="96" spans="1:1" x14ac:dyDescent="0.3">
      <c r="A96" t="s">
        <v>72</v>
      </c>
    </row>
    <row r="97" spans="1:1" x14ac:dyDescent="0.3">
      <c r="A97" t="s">
        <v>80</v>
      </c>
    </row>
    <row r="98" spans="1:1" x14ac:dyDescent="0.3">
      <c r="A98" t="s">
        <v>85</v>
      </c>
    </row>
    <row r="99" spans="1:1" x14ac:dyDescent="0.3">
      <c r="A99" t="s">
        <v>88</v>
      </c>
    </row>
    <row r="100" spans="1:1" x14ac:dyDescent="0.3">
      <c r="A100" t="s">
        <v>90</v>
      </c>
    </row>
    <row r="101" spans="1:1" x14ac:dyDescent="0.3">
      <c r="A101" t="s">
        <v>94</v>
      </c>
    </row>
    <row r="102" spans="1:1" x14ac:dyDescent="0.3">
      <c r="A102" t="s">
        <v>107</v>
      </c>
    </row>
    <row r="103" spans="1:1" x14ac:dyDescent="0.3">
      <c r="A103" t="s">
        <v>111</v>
      </c>
    </row>
    <row r="104" spans="1:1" x14ac:dyDescent="0.3">
      <c r="A104" t="s">
        <v>113</v>
      </c>
    </row>
    <row r="105" spans="1:1" x14ac:dyDescent="0.3">
      <c r="A105" t="s">
        <v>103</v>
      </c>
    </row>
    <row r="106" spans="1:1" x14ac:dyDescent="0.3">
      <c r="A106" t="s">
        <v>115</v>
      </c>
    </row>
    <row r="107" spans="1:1" x14ac:dyDescent="0.3">
      <c r="A107" t="s">
        <v>117</v>
      </c>
    </row>
    <row r="108" spans="1:1" x14ac:dyDescent="0.3">
      <c r="A108" t="s">
        <v>119</v>
      </c>
    </row>
    <row r="109" spans="1:1" x14ac:dyDescent="0.3">
      <c r="A109" t="s">
        <v>120</v>
      </c>
    </row>
    <row r="110" spans="1:1" x14ac:dyDescent="0.3">
      <c r="A110" t="s">
        <v>121</v>
      </c>
    </row>
    <row r="111" spans="1:1" x14ac:dyDescent="0.3">
      <c r="A111" t="s">
        <v>131</v>
      </c>
    </row>
    <row r="112" spans="1:1" x14ac:dyDescent="0.3">
      <c r="A112" t="s">
        <v>128</v>
      </c>
    </row>
    <row r="113" spans="1:1" x14ac:dyDescent="0.3">
      <c r="A113" t="s">
        <v>129</v>
      </c>
    </row>
    <row r="114" spans="1:1" x14ac:dyDescent="0.3">
      <c r="A114" t="s">
        <v>270</v>
      </c>
    </row>
    <row r="115" spans="1:1" x14ac:dyDescent="0.3">
      <c r="A115" t="s">
        <v>132</v>
      </c>
    </row>
    <row r="116" spans="1:1" x14ac:dyDescent="0.3">
      <c r="A116" t="s">
        <v>133</v>
      </c>
    </row>
    <row r="117" spans="1:1" x14ac:dyDescent="0.3">
      <c r="A117" t="s">
        <v>134</v>
      </c>
    </row>
    <row r="118" spans="1:1" x14ac:dyDescent="0.3">
      <c r="A118" t="s">
        <v>272</v>
      </c>
    </row>
    <row r="119" spans="1:1" x14ac:dyDescent="0.3">
      <c r="A119" t="s">
        <v>264</v>
      </c>
    </row>
    <row r="120" spans="1:1" x14ac:dyDescent="0.3">
      <c r="A120" t="s">
        <v>266</v>
      </c>
    </row>
    <row r="121" spans="1:1" x14ac:dyDescent="0.3">
      <c r="A121" t="s">
        <v>126</v>
      </c>
    </row>
    <row r="122" spans="1:1" x14ac:dyDescent="0.3">
      <c r="A122" t="s">
        <v>175</v>
      </c>
    </row>
    <row r="123" spans="1:1" x14ac:dyDescent="0.3">
      <c r="A123" t="s">
        <v>14</v>
      </c>
    </row>
    <row r="124" spans="1:1" x14ac:dyDescent="0.3">
      <c r="A124" t="s">
        <v>31</v>
      </c>
    </row>
    <row r="125" spans="1:1" x14ac:dyDescent="0.3">
      <c r="A125" t="s">
        <v>34</v>
      </c>
    </row>
    <row r="126" spans="1:1" x14ac:dyDescent="0.3">
      <c r="A126" t="s">
        <v>36</v>
      </c>
    </row>
    <row r="127" spans="1:1" x14ac:dyDescent="0.3">
      <c r="A127" t="s">
        <v>38</v>
      </c>
    </row>
    <row r="128" spans="1:1" x14ac:dyDescent="0.3">
      <c r="A128" t="s">
        <v>186</v>
      </c>
    </row>
    <row r="129" spans="1:1" x14ac:dyDescent="0.3">
      <c r="A129" t="s">
        <v>55</v>
      </c>
    </row>
    <row r="130" spans="1:1" x14ac:dyDescent="0.3">
      <c r="A130" t="s">
        <v>204</v>
      </c>
    </row>
    <row r="131" spans="1:1" x14ac:dyDescent="0.3">
      <c r="A131" t="s">
        <v>86</v>
      </c>
    </row>
    <row r="132" spans="1:1" x14ac:dyDescent="0.3">
      <c r="A132" t="s">
        <v>237</v>
      </c>
    </row>
    <row r="133" spans="1:1" x14ac:dyDescent="0.3">
      <c r="A133" t="s">
        <v>89</v>
      </c>
    </row>
    <row r="134" spans="1:1" x14ac:dyDescent="0.3">
      <c r="A134" t="s">
        <v>127</v>
      </c>
    </row>
    <row r="135" spans="1:1" x14ac:dyDescent="0.3">
      <c r="A135" t="s">
        <v>118</v>
      </c>
    </row>
    <row r="136" spans="1:1" x14ac:dyDescent="0.3">
      <c r="A136" t="s">
        <v>74</v>
      </c>
    </row>
    <row r="137" spans="1:1" x14ac:dyDescent="0.3">
      <c r="A137" t="s">
        <v>125</v>
      </c>
    </row>
    <row r="138" spans="1:1" x14ac:dyDescent="0.3">
      <c r="A138" t="s">
        <v>130</v>
      </c>
    </row>
    <row r="139" spans="1:1" x14ac:dyDescent="0.3">
      <c r="A139" t="s">
        <v>124</v>
      </c>
    </row>
    <row r="140" spans="1:1" x14ac:dyDescent="0.3">
      <c r="A140" t="s">
        <v>135</v>
      </c>
    </row>
    <row r="141" spans="1:1" x14ac:dyDescent="0.3">
      <c r="A141" t="s">
        <v>136</v>
      </c>
    </row>
  </sheetData>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63"/>
  <sheetViews>
    <sheetView workbookViewId="0">
      <selection activeCell="B10" sqref="B10"/>
    </sheetView>
  </sheetViews>
  <sheetFormatPr defaultColWidth="8.77734375" defaultRowHeight="14.4" x14ac:dyDescent="0.3"/>
  <cols>
    <col min="1" max="1" width="8.77734375" bestFit="1" customWidth="1"/>
    <col min="2" max="2" width="50.109375" bestFit="1" customWidth="1"/>
  </cols>
  <sheetData>
    <row r="1" spans="1:13" x14ac:dyDescent="0.3">
      <c r="A1" t="s">
        <v>317</v>
      </c>
      <c r="B1" t="s">
        <v>318</v>
      </c>
      <c r="C1" t="s">
        <v>2</v>
      </c>
      <c r="D1" t="s">
        <v>319</v>
      </c>
      <c r="E1" t="s">
        <v>320</v>
      </c>
      <c r="F1" t="s">
        <v>321</v>
      </c>
      <c r="G1" t="s">
        <v>322</v>
      </c>
      <c r="H1" t="s">
        <v>323</v>
      </c>
      <c r="I1" t="s">
        <v>324</v>
      </c>
      <c r="J1" t="s">
        <v>325</v>
      </c>
      <c r="K1" t="s">
        <v>326</v>
      </c>
      <c r="L1" t="s">
        <v>327</v>
      </c>
      <c r="M1" t="s">
        <v>328</v>
      </c>
    </row>
    <row r="2" spans="1:13" x14ac:dyDescent="0.3">
      <c r="A2">
        <v>10008071</v>
      </c>
      <c r="B2" t="s">
        <v>141</v>
      </c>
      <c r="C2">
        <v>20</v>
      </c>
      <c r="D2">
        <v>0</v>
      </c>
      <c r="E2">
        <v>0</v>
      </c>
      <c r="F2">
        <v>0</v>
      </c>
      <c r="G2">
        <v>0</v>
      </c>
      <c r="H2">
        <v>20</v>
      </c>
      <c r="I2">
        <v>45</v>
      </c>
      <c r="J2">
        <v>245</v>
      </c>
      <c r="K2">
        <v>290</v>
      </c>
      <c r="L2">
        <v>0</v>
      </c>
      <c r="M2">
        <v>310</v>
      </c>
    </row>
    <row r="3" spans="1:13" x14ac:dyDescent="0.3">
      <c r="A3">
        <v>10007783</v>
      </c>
      <c r="B3" t="s">
        <v>6</v>
      </c>
      <c r="C3">
        <v>465</v>
      </c>
      <c r="D3" s="2">
        <v>2845</v>
      </c>
      <c r="E3">
        <v>20</v>
      </c>
      <c r="F3">
        <v>40</v>
      </c>
      <c r="G3">
        <v>5</v>
      </c>
      <c r="H3" s="2">
        <v>3375</v>
      </c>
      <c r="I3">
        <v>820</v>
      </c>
      <c r="J3" s="2">
        <v>1290</v>
      </c>
      <c r="K3" s="2">
        <v>2110</v>
      </c>
      <c r="L3">
        <v>0</v>
      </c>
      <c r="M3" s="2">
        <v>5485</v>
      </c>
    </row>
    <row r="4" spans="1:13" x14ac:dyDescent="0.3">
      <c r="A4">
        <v>10007849</v>
      </c>
      <c r="B4" t="s">
        <v>7</v>
      </c>
      <c r="C4">
        <v>55</v>
      </c>
      <c r="D4" s="2">
        <v>1505</v>
      </c>
      <c r="E4">
        <v>0</v>
      </c>
      <c r="F4">
        <v>10</v>
      </c>
      <c r="G4">
        <v>0</v>
      </c>
      <c r="H4" s="2">
        <v>1570</v>
      </c>
      <c r="I4">
        <v>245</v>
      </c>
      <c r="J4">
        <v>120</v>
      </c>
      <c r="K4">
        <v>365</v>
      </c>
      <c r="L4">
        <v>0</v>
      </c>
      <c r="M4" s="2">
        <v>1935</v>
      </c>
    </row>
    <row r="5" spans="1:13" x14ac:dyDescent="0.3">
      <c r="A5">
        <v>10007856</v>
      </c>
      <c r="B5" t="s">
        <v>8</v>
      </c>
      <c r="C5" s="2">
        <v>1335</v>
      </c>
      <c r="D5">
        <v>25</v>
      </c>
      <c r="E5" s="2">
        <v>1140</v>
      </c>
      <c r="F5">
        <v>30</v>
      </c>
      <c r="G5">
        <v>10</v>
      </c>
      <c r="H5" s="2">
        <v>2540</v>
      </c>
      <c r="I5">
        <v>335</v>
      </c>
      <c r="J5">
        <v>265</v>
      </c>
      <c r="K5">
        <v>605</v>
      </c>
      <c r="L5">
        <v>0</v>
      </c>
      <c r="M5" s="2">
        <v>3145</v>
      </c>
    </row>
    <row r="6" spans="1:13" x14ac:dyDescent="0.3">
      <c r="A6">
        <v>10067853</v>
      </c>
      <c r="B6" t="s">
        <v>142</v>
      </c>
      <c r="C6">
        <v>545</v>
      </c>
      <c r="D6">
        <v>0</v>
      </c>
      <c r="E6">
        <v>15</v>
      </c>
      <c r="F6">
        <v>0</v>
      </c>
      <c r="G6">
        <v>5</v>
      </c>
      <c r="H6">
        <v>570</v>
      </c>
      <c r="I6">
        <v>35</v>
      </c>
      <c r="J6">
        <v>5</v>
      </c>
      <c r="K6">
        <v>40</v>
      </c>
      <c r="L6">
        <v>0</v>
      </c>
      <c r="M6">
        <v>605</v>
      </c>
    </row>
    <row r="7" spans="1:13" x14ac:dyDescent="0.3">
      <c r="A7">
        <v>10000248</v>
      </c>
      <c r="B7" t="s">
        <v>143</v>
      </c>
      <c r="C7">
        <v>85</v>
      </c>
      <c r="D7">
        <v>0</v>
      </c>
      <c r="E7">
        <v>5</v>
      </c>
      <c r="F7">
        <v>0</v>
      </c>
      <c r="G7">
        <v>0</v>
      </c>
      <c r="H7">
        <v>90</v>
      </c>
      <c r="I7">
        <v>5</v>
      </c>
      <c r="J7">
        <v>5</v>
      </c>
      <c r="K7">
        <v>10</v>
      </c>
      <c r="L7">
        <v>0</v>
      </c>
      <c r="M7">
        <v>100</v>
      </c>
    </row>
    <row r="8" spans="1:13" x14ac:dyDescent="0.3">
      <c r="A8">
        <v>10000163</v>
      </c>
      <c r="B8" t="s">
        <v>144</v>
      </c>
      <c r="C8">
        <v>175</v>
      </c>
      <c r="D8">
        <v>0</v>
      </c>
      <c r="E8">
        <v>5</v>
      </c>
      <c r="F8">
        <v>5</v>
      </c>
      <c r="G8">
        <v>0</v>
      </c>
      <c r="H8">
        <v>185</v>
      </c>
      <c r="I8">
        <v>45</v>
      </c>
      <c r="J8">
        <v>50</v>
      </c>
      <c r="K8">
        <v>95</v>
      </c>
      <c r="L8">
        <v>0</v>
      </c>
      <c r="M8">
        <v>280</v>
      </c>
    </row>
    <row r="9" spans="1:13" x14ac:dyDescent="0.3">
      <c r="A9">
        <v>10032036</v>
      </c>
      <c r="B9" t="s">
        <v>145</v>
      </c>
      <c r="C9">
        <v>40</v>
      </c>
      <c r="D9">
        <v>0</v>
      </c>
      <c r="E9">
        <v>0</v>
      </c>
      <c r="F9">
        <v>0</v>
      </c>
      <c r="G9">
        <v>0</v>
      </c>
      <c r="H9">
        <v>40</v>
      </c>
      <c r="I9">
        <v>0</v>
      </c>
      <c r="J9">
        <v>30</v>
      </c>
      <c r="K9">
        <v>30</v>
      </c>
      <c r="L9">
        <v>0</v>
      </c>
      <c r="M9">
        <v>70</v>
      </c>
    </row>
    <row r="10" spans="1:13" x14ac:dyDescent="0.3">
      <c r="A10">
        <v>10000291</v>
      </c>
      <c r="B10" t="s">
        <v>9</v>
      </c>
      <c r="C10" s="2">
        <v>8925</v>
      </c>
      <c r="D10">
        <v>35</v>
      </c>
      <c r="E10">
        <v>25</v>
      </c>
      <c r="F10">
        <v>20</v>
      </c>
      <c r="G10">
        <v>5</v>
      </c>
      <c r="H10" s="2">
        <v>9010</v>
      </c>
      <c r="I10">
        <v>725</v>
      </c>
      <c r="J10" s="2">
        <v>1100</v>
      </c>
      <c r="K10" s="2">
        <v>1820</v>
      </c>
      <c r="L10">
        <v>0</v>
      </c>
      <c r="M10" s="2">
        <v>10835</v>
      </c>
    </row>
    <row r="11" spans="1:13" x14ac:dyDescent="0.3">
      <c r="A11">
        <v>10041898</v>
      </c>
      <c r="B11" t="s">
        <v>146</v>
      </c>
      <c r="C11">
        <v>40</v>
      </c>
      <c r="D11">
        <v>0</v>
      </c>
      <c r="E11">
        <v>0</v>
      </c>
      <c r="F11">
        <v>0</v>
      </c>
      <c r="G11">
        <v>0</v>
      </c>
      <c r="H11">
        <v>40</v>
      </c>
      <c r="I11">
        <v>0</v>
      </c>
      <c r="J11">
        <v>0</v>
      </c>
      <c r="K11">
        <v>0</v>
      </c>
      <c r="L11">
        <v>0</v>
      </c>
      <c r="M11">
        <v>40</v>
      </c>
    </row>
    <row r="12" spans="1:13" x14ac:dyDescent="0.3">
      <c r="A12">
        <v>10005451</v>
      </c>
      <c r="B12" t="s">
        <v>147</v>
      </c>
      <c r="C12" s="2">
        <v>3050</v>
      </c>
      <c r="D12">
        <v>5</v>
      </c>
      <c r="E12">
        <v>35</v>
      </c>
      <c r="F12">
        <v>5</v>
      </c>
      <c r="G12">
        <v>0</v>
      </c>
      <c r="H12" s="2">
        <v>3090</v>
      </c>
      <c r="I12">
        <v>5</v>
      </c>
      <c r="J12">
        <v>15</v>
      </c>
      <c r="K12">
        <v>20</v>
      </c>
      <c r="L12">
        <v>0</v>
      </c>
      <c r="M12" s="2">
        <v>3110</v>
      </c>
    </row>
    <row r="13" spans="1:13" x14ac:dyDescent="0.3">
      <c r="A13">
        <v>10000381</v>
      </c>
      <c r="B13" t="s">
        <v>148</v>
      </c>
      <c r="C13">
        <v>90</v>
      </c>
      <c r="D13">
        <v>5</v>
      </c>
      <c r="E13">
        <v>5</v>
      </c>
      <c r="F13">
        <v>0</v>
      </c>
      <c r="G13">
        <v>0</v>
      </c>
      <c r="H13">
        <v>100</v>
      </c>
      <c r="I13">
        <v>10</v>
      </c>
      <c r="J13">
        <v>5</v>
      </c>
      <c r="K13">
        <v>15</v>
      </c>
      <c r="L13">
        <v>0</v>
      </c>
      <c r="M13">
        <v>110</v>
      </c>
    </row>
    <row r="14" spans="1:13" x14ac:dyDescent="0.3">
      <c r="A14">
        <v>10007759</v>
      </c>
      <c r="B14" t="s">
        <v>10</v>
      </c>
      <c r="C14" s="2">
        <v>3875</v>
      </c>
      <c r="D14">
        <v>10</v>
      </c>
      <c r="E14">
        <v>40</v>
      </c>
      <c r="F14">
        <v>5</v>
      </c>
      <c r="G14">
        <v>0</v>
      </c>
      <c r="H14" s="2">
        <v>3935</v>
      </c>
      <c r="I14">
        <v>330</v>
      </c>
      <c r="J14" s="2">
        <v>1000</v>
      </c>
      <c r="K14" s="2">
        <v>1330</v>
      </c>
      <c r="L14">
        <v>0</v>
      </c>
      <c r="M14" s="2">
        <v>5265</v>
      </c>
    </row>
    <row r="15" spans="1:13" x14ac:dyDescent="0.3">
      <c r="A15">
        <v>10007857</v>
      </c>
      <c r="B15" t="s">
        <v>11</v>
      </c>
      <c r="C15" s="2">
        <v>1430</v>
      </c>
      <c r="D15">
        <v>15</v>
      </c>
      <c r="E15" s="2">
        <v>1700</v>
      </c>
      <c r="F15">
        <v>30</v>
      </c>
      <c r="G15">
        <v>10</v>
      </c>
      <c r="H15" s="2">
        <v>3185</v>
      </c>
      <c r="I15">
        <v>230</v>
      </c>
      <c r="J15">
        <v>880</v>
      </c>
      <c r="K15" s="2">
        <v>1110</v>
      </c>
      <c r="L15">
        <v>0</v>
      </c>
      <c r="M15" s="2">
        <v>4300</v>
      </c>
    </row>
    <row r="16" spans="1:13" x14ac:dyDescent="0.3">
      <c r="A16">
        <v>10000571</v>
      </c>
      <c r="B16" t="s">
        <v>12</v>
      </c>
      <c r="C16" s="2">
        <v>2730</v>
      </c>
      <c r="D16">
        <v>5</v>
      </c>
      <c r="E16">
        <v>250</v>
      </c>
      <c r="F16">
        <v>30</v>
      </c>
      <c r="G16">
        <v>5</v>
      </c>
      <c r="H16" s="2">
        <v>3020</v>
      </c>
      <c r="I16">
        <v>85</v>
      </c>
      <c r="J16">
        <v>185</v>
      </c>
      <c r="K16">
        <v>275</v>
      </c>
      <c r="L16">
        <v>0</v>
      </c>
      <c r="M16" s="2">
        <v>3295</v>
      </c>
    </row>
    <row r="17" spans="1:13" x14ac:dyDescent="0.3">
      <c r="A17">
        <v>10007850</v>
      </c>
      <c r="B17" t="s">
        <v>13</v>
      </c>
      <c r="C17" s="2">
        <v>3430</v>
      </c>
      <c r="D17">
        <v>30</v>
      </c>
      <c r="E17">
        <v>270</v>
      </c>
      <c r="F17">
        <v>35</v>
      </c>
      <c r="G17">
        <v>25</v>
      </c>
      <c r="H17" s="2">
        <v>3795</v>
      </c>
      <c r="I17">
        <v>605</v>
      </c>
      <c r="J17" s="2">
        <v>1785</v>
      </c>
      <c r="K17" s="2">
        <v>2390</v>
      </c>
      <c r="L17">
        <v>0</v>
      </c>
      <c r="M17" s="2">
        <v>6180</v>
      </c>
    </row>
    <row r="18" spans="1:13" x14ac:dyDescent="0.3">
      <c r="A18">
        <v>10007152</v>
      </c>
      <c r="B18" t="s">
        <v>14</v>
      </c>
      <c r="C18" s="2">
        <v>5300</v>
      </c>
      <c r="D18">
        <v>15</v>
      </c>
      <c r="E18">
        <v>15</v>
      </c>
      <c r="F18">
        <v>10</v>
      </c>
      <c r="G18">
        <v>5</v>
      </c>
      <c r="H18" s="2">
        <v>5345</v>
      </c>
      <c r="I18" s="2">
        <v>1205</v>
      </c>
      <c r="J18" s="2">
        <v>1165</v>
      </c>
      <c r="K18" s="2">
        <v>2375</v>
      </c>
      <c r="L18">
        <v>0</v>
      </c>
      <c r="M18" s="2">
        <v>7715</v>
      </c>
    </row>
    <row r="19" spans="1:13" x14ac:dyDescent="0.3">
      <c r="A19">
        <v>10005343</v>
      </c>
      <c r="B19" t="s">
        <v>15</v>
      </c>
      <c r="C19">
        <v>515</v>
      </c>
      <c r="D19">
        <v>45</v>
      </c>
      <c r="E19">
        <v>20</v>
      </c>
      <c r="F19" s="2">
        <v>8465</v>
      </c>
      <c r="G19">
        <v>10</v>
      </c>
      <c r="H19" s="2">
        <v>9055</v>
      </c>
      <c r="I19">
        <v>500</v>
      </c>
      <c r="J19" s="2">
        <v>1655</v>
      </c>
      <c r="K19" s="2">
        <v>2160</v>
      </c>
      <c r="L19">
        <v>0</v>
      </c>
      <c r="M19" s="2">
        <v>11215</v>
      </c>
    </row>
    <row r="20" spans="1:13" x14ac:dyDescent="0.3">
      <c r="A20">
        <v>10037544</v>
      </c>
      <c r="B20" t="s">
        <v>150</v>
      </c>
      <c r="C20" s="2">
        <v>1460</v>
      </c>
      <c r="D20">
        <v>10</v>
      </c>
      <c r="E20">
        <v>70</v>
      </c>
      <c r="F20">
        <v>15</v>
      </c>
      <c r="G20">
        <v>10</v>
      </c>
      <c r="H20" s="2">
        <v>1565</v>
      </c>
      <c r="I20">
        <v>295</v>
      </c>
      <c r="J20">
        <v>80</v>
      </c>
      <c r="K20">
        <v>375</v>
      </c>
      <c r="L20">
        <v>0</v>
      </c>
      <c r="M20" s="2">
        <v>1940</v>
      </c>
    </row>
    <row r="21" spans="1:13" x14ac:dyDescent="0.3">
      <c r="A21">
        <v>10007760</v>
      </c>
      <c r="B21" t="s">
        <v>16</v>
      </c>
      <c r="C21" s="2">
        <v>4155</v>
      </c>
      <c r="D21">
        <v>10</v>
      </c>
      <c r="E21">
        <v>10</v>
      </c>
      <c r="F21">
        <v>5</v>
      </c>
      <c r="G21">
        <v>0</v>
      </c>
      <c r="H21" s="2">
        <v>4185</v>
      </c>
      <c r="I21">
        <v>335</v>
      </c>
      <c r="J21">
        <v>430</v>
      </c>
      <c r="K21">
        <v>765</v>
      </c>
      <c r="L21">
        <v>0</v>
      </c>
      <c r="M21" s="2">
        <v>4950</v>
      </c>
    </row>
    <row r="22" spans="1:13" x14ac:dyDescent="0.3">
      <c r="A22">
        <v>10007140</v>
      </c>
      <c r="B22" t="s">
        <v>151</v>
      </c>
      <c r="C22" s="2">
        <v>10755</v>
      </c>
      <c r="D22">
        <v>40</v>
      </c>
      <c r="E22">
        <v>145</v>
      </c>
      <c r="F22">
        <v>55</v>
      </c>
      <c r="G22">
        <v>15</v>
      </c>
      <c r="H22" s="2">
        <v>11005</v>
      </c>
      <c r="I22">
        <v>370</v>
      </c>
      <c r="J22" s="2">
        <v>1430</v>
      </c>
      <c r="K22" s="2">
        <v>1800</v>
      </c>
      <c r="L22">
        <v>0</v>
      </c>
      <c r="M22" s="2">
        <v>12805</v>
      </c>
    </row>
    <row r="23" spans="1:13" x14ac:dyDescent="0.3">
      <c r="A23">
        <v>10006840</v>
      </c>
      <c r="B23" t="s">
        <v>152</v>
      </c>
      <c r="C23" s="2">
        <v>9150</v>
      </c>
      <c r="D23">
        <v>60</v>
      </c>
      <c r="E23">
        <v>305</v>
      </c>
      <c r="F23">
        <v>30</v>
      </c>
      <c r="G23">
        <v>30</v>
      </c>
      <c r="H23" s="2">
        <v>9575</v>
      </c>
      <c r="I23">
        <v>630</v>
      </c>
      <c r="J23" s="2">
        <v>4840</v>
      </c>
      <c r="K23" s="2">
        <v>5470</v>
      </c>
      <c r="L23">
        <v>0</v>
      </c>
      <c r="M23" s="2">
        <v>15045</v>
      </c>
    </row>
    <row r="24" spans="1:13" x14ac:dyDescent="0.3">
      <c r="A24">
        <v>10000712</v>
      </c>
      <c r="B24" t="s">
        <v>17</v>
      </c>
      <c r="C24" s="2">
        <v>1520</v>
      </c>
      <c r="D24">
        <v>0</v>
      </c>
      <c r="E24">
        <v>20</v>
      </c>
      <c r="F24">
        <v>5</v>
      </c>
      <c r="G24">
        <v>0</v>
      </c>
      <c r="H24" s="2">
        <v>1545</v>
      </c>
      <c r="I24">
        <v>520</v>
      </c>
      <c r="J24">
        <v>295</v>
      </c>
      <c r="K24">
        <v>815</v>
      </c>
      <c r="L24">
        <v>0</v>
      </c>
      <c r="M24" s="2">
        <v>2360</v>
      </c>
    </row>
    <row r="25" spans="1:13" x14ac:dyDescent="0.3">
      <c r="A25">
        <v>10000894</v>
      </c>
      <c r="B25" t="s">
        <v>153</v>
      </c>
      <c r="C25">
        <v>20</v>
      </c>
      <c r="D25">
        <v>0</v>
      </c>
      <c r="E25">
        <v>0</v>
      </c>
      <c r="F25">
        <v>0</v>
      </c>
      <c r="G25">
        <v>0</v>
      </c>
      <c r="H25">
        <v>20</v>
      </c>
      <c r="I25">
        <v>0</v>
      </c>
      <c r="J25">
        <v>0</v>
      </c>
      <c r="K25">
        <v>0</v>
      </c>
      <c r="L25">
        <v>0</v>
      </c>
      <c r="M25">
        <v>20</v>
      </c>
    </row>
    <row r="26" spans="1:13" x14ac:dyDescent="0.3">
      <c r="A26">
        <v>10007811</v>
      </c>
      <c r="B26" t="s">
        <v>18</v>
      </c>
      <c r="C26" s="2">
        <v>1140</v>
      </c>
      <c r="D26">
        <v>0</v>
      </c>
      <c r="E26">
        <v>0</v>
      </c>
      <c r="F26">
        <v>5</v>
      </c>
      <c r="G26">
        <v>0</v>
      </c>
      <c r="H26" s="2">
        <v>1145</v>
      </c>
      <c r="I26">
        <v>5</v>
      </c>
      <c r="J26">
        <v>5</v>
      </c>
      <c r="K26">
        <v>10</v>
      </c>
      <c r="L26">
        <v>0</v>
      </c>
      <c r="M26" s="2">
        <v>1155</v>
      </c>
    </row>
    <row r="27" spans="1:13" x14ac:dyDescent="0.3">
      <c r="A27">
        <v>10004061</v>
      </c>
      <c r="B27" t="s">
        <v>154</v>
      </c>
      <c r="C27" s="2">
        <v>1265</v>
      </c>
      <c r="D27">
        <v>0</v>
      </c>
      <c r="E27">
        <v>0</v>
      </c>
      <c r="F27">
        <v>0</v>
      </c>
      <c r="G27">
        <v>0</v>
      </c>
      <c r="H27" s="2">
        <v>1270</v>
      </c>
      <c r="I27">
        <v>15</v>
      </c>
      <c r="J27">
        <v>5</v>
      </c>
      <c r="K27">
        <v>20</v>
      </c>
      <c r="L27">
        <v>0</v>
      </c>
      <c r="M27" s="2">
        <v>1290</v>
      </c>
    </row>
    <row r="28" spans="1:13" x14ac:dyDescent="0.3">
      <c r="A28">
        <v>10006841</v>
      </c>
      <c r="B28" t="s">
        <v>155</v>
      </c>
      <c r="C28" s="2">
        <v>3135</v>
      </c>
      <c r="D28">
        <v>5</v>
      </c>
      <c r="E28">
        <v>35</v>
      </c>
      <c r="F28">
        <v>10</v>
      </c>
      <c r="G28">
        <v>0</v>
      </c>
      <c r="H28" s="2">
        <v>3185</v>
      </c>
      <c r="I28">
        <v>85</v>
      </c>
      <c r="J28">
        <v>230</v>
      </c>
      <c r="K28">
        <v>310</v>
      </c>
      <c r="L28">
        <v>0</v>
      </c>
      <c r="M28" s="2">
        <v>3495</v>
      </c>
    </row>
    <row r="29" spans="1:13" x14ac:dyDescent="0.3">
      <c r="A29">
        <v>10000385</v>
      </c>
      <c r="B29" t="s">
        <v>19</v>
      </c>
      <c r="C29">
        <v>900</v>
      </c>
      <c r="D29">
        <v>0</v>
      </c>
      <c r="E29">
        <v>20</v>
      </c>
      <c r="F29">
        <v>5</v>
      </c>
      <c r="G29">
        <v>20</v>
      </c>
      <c r="H29">
        <v>940</v>
      </c>
      <c r="I29">
        <v>90</v>
      </c>
      <c r="J29">
        <v>130</v>
      </c>
      <c r="K29">
        <v>220</v>
      </c>
      <c r="L29">
        <v>0</v>
      </c>
      <c r="M29" s="2">
        <v>1160</v>
      </c>
    </row>
    <row r="30" spans="1:13" x14ac:dyDescent="0.3">
      <c r="A30">
        <v>10000824</v>
      </c>
      <c r="B30" t="s">
        <v>20</v>
      </c>
      <c r="C30" s="2">
        <v>5930</v>
      </c>
      <c r="D30">
        <v>20</v>
      </c>
      <c r="E30">
        <v>65</v>
      </c>
      <c r="F30">
        <v>10</v>
      </c>
      <c r="G30">
        <v>20</v>
      </c>
      <c r="H30" s="2">
        <v>6045</v>
      </c>
      <c r="I30">
        <v>250</v>
      </c>
      <c r="J30">
        <v>745</v>
      </c>
      <c r="K30">
        <v>990</v>
      </c>
      <c r="L30">
        <v>0</v>
      </c>
      <c r="M30" s="2">
        <v>7040</v>
      </c>
    </row>
    <row r="31" spans="1:13" x14ac:dyDescent="0.3">
      <c r="A31">
        <v>10031982</v>
      </c>
      <c r="B31" t="s">
        <v>156</v>
      </c>
      <c r="C31" s="2">
        <v>4575</v>
      </c>
      <c r="D31">
        <v>55</v>
      </c>
      <c r="E31">
        <v>45</v>
      </c>
      <c r="F31">
        <v>30</v>
      </c>
      <c r="G31">
        <v>20</v>
      </c>
      <c r="H31" s="2">
        <v>4725</v>
      </c>
      <c r="I31">
        <v>250</v>
      </c>
      <c r="J31" s="2">
        <v>1520</v>
      </c>
      <c r="K31" s="2">
        <v>1770</v>
      </c>
      <c r="L31">
        <v>0</v>
      </c>
      <c r="M31" s="2">
        <v>6495</v>
      </c>
    </row>
    <row r="32" spans="1:13" x14ac:dyDescent="0.3">
      <c r="A32">
        <v>10007785</v>
      </c>
      <c r="B32" t="s">
        <v>21</v>
      </c>
      <c r="C32" s="2">
        <v>3310</v>
      </c>
      <c r="D32">
        <v>15</v>
      </c>
      <c r="E32">
        <v>20</v>
      </c>
      <c r="F32">
        <v>5</v>
      </c>
      <c r="G32">
        <v>0</v>
      </c>
      <c r="H32" s="2">
        <v>3355</v>
      </c>
      <c r="I32">
        <v>125</v>
      </c>
      <c r="J32">
        <v>590</v>
      </c>
      <c r="K32">
        <v>715</v>
      </c>
      <c r="L32">
        <v>0</v>
      </c>
      <c r="M32" s="2">
        <v>4070</v>
      </c>
    </row>
    <row r="33" spans="1:13" x14ac:dyDescent="0.3">
      <c r="A33">
        <v>10000886</v>
      </c>
      <c r="B33" t="s">
        <v>22</v>
      </c>
      <c r="C33" s="2">
        <v>6065</v>
      </c>
      <c r="D33">
        <v>30</v>
      </c>
      <c r="E33">
        <v>70</v>
      </c>
      <c r="F33">
        <v>45</v>
      </c>
      <c r="G33">
        <v>40</v>
      </c>
      <c r="H33" s="2">
        <v>6255</v>
      </c>
      <c r="I33">
        <v>330</v>
      </c>
      <c r="J33">
        <v>665</v>
      </c>
      <c r="K33" s="2">
        <v>1000</v>
      </c>
      <c r="L33">
        <v>0</v>
      </c>
      <c r="M33" s="2">
        <v>7250</v>
      </c>
    </row>
    <row r="34" spans="1:13" x14ac:dyDescent="0.3">
      <c r="A34">
        <v>10000936</v>
      </c>
      <c r="B34" t="s">
        <v>157</v>
      </c>
      <c r="C34">
        <v>150</v>
      </c>
      <c r="D34">
        <v>0</v>
      </c>
      <c r="E34">
        <v>0</v>
      </c>
      <c r="F34">
        <v>0</v>
      </c>
      <c r="G34">
        <v>0</v>
      </c>
      <c r="H34">
        <v>150</v>
      </c>
      <c r="I34">
        <v>10</v>
      </c>
      <c r="J34">
        <v>5</v>
      </c>
      <c r="K34">
        <v>15</v>
      </c>
      <c r="L34">
        <v>0</v>
      </c>
      <c r="M34">
        <v>165</v>
      </c>
    </row>
    <row r="35" spans="1:13" x14ac:dyDescent="0.3">
      <c r="A35">
        <v>10007786</v>
      </c>
      <c r="B35" t="s">
        <v>23</v>
      </c>
      <c r="C35" s="2">
        <v>6205</v>
      </c>
      <c r="D35">
        <v>60</v>
      </c>
      <c r="E35">
        <v>420</v>
      </c>
      <c r="F35">
        <v>55</v>
      </c>
      <c r="G35">
        <v>20</v>
      </c>
      <c r="H35" s="2">
        <v>6755</v>
      </c>
      <c r="I35">
        <v>520</v>
      </c>
      <c r="J35" s="2">
        <v>3140</v>
      </c>
      <c r="K35" s="2">
        <v>3660</v>
      </c>
      <c r="L35">
        <v>0</v>
      </c>
      <c r="M35" s="2">
        <v>10415</v>
      </c>
    </row>
    <row r="36" spans="1:13" x14ac:dyDescent="0.3">
      <c r="A36">
        <v>10028216</v>
      </c>
      <c r="B36" t="s">
        <v>276</v>
      </c>
      <c r="C36">
        <v>300</v>
      </c>
      <c r="D36">
        <v>0</v>
      </c>
      <c r="E36">
        <v>0</v>
      </c>
      <c r="F36">
        <v>0</v>
      </c>
      <c r="G36">
        <v>0</v>
      </c>
      <c r="H36">
        <v>300</v>
      </c>
      <c r="I36">
        <v>0</v>
      </c>
      <c r="J36">
        <v>0</v>
      </c>
      <c r="K36">
        <v>0</v>
      </c>
      <c r="L36">
        <v>0</v>
      </c>
      <c r="M36">
        <v>300</v>
      </c>
    </row>
    <row r="37" spans="1:13" x14ac:dyDescent="0.3">
      <c r="A37">
        <v>10023464</v>
      </c>
      <c r="B37" t="s">
        <v>158</v>
      </c>
      <c r="C37">
        <v>65</v>
      </c>
      <c r="D37">
        <v>0</v>
      </c>
      <c r="E37">
        <v>0</v>
      </c>
      <c r="F37">
        <v>0</v>
      </c>
      <c r="G37">
        <v>0</v>
      </c>
      <c r="H37">
        <v>65</v>
      </c>
      <c r="I37">
        <v>0</v>
      </c>
      <c r="J37">
        <v>0</v>
      </c>
      <c r="K37">
        <v>0</v>
      </c>
      <c r="L37">
        <v>0</v>
      </c>
      <c r="M37">
        <v>65</v>
      </c>
    </row>
    <row r="38" spans="1:13" x14ac:dyDescent="0.3">
      <c r="A38">
        <v>10000961</v>
      </c>
      <c r="B38" t="s">
        <v>24</v>
      </c>
      <c r="C38" s="2">
        <v>4030</v>
      </c>
      <c r="D38">
        <v>15</v>
      </c>
      <c r="E38">
        <v>45</v>
      </c>
      <c r="F38">
        <v>5</v>
      </c>
      <c r="G38">
        <v>5</v>
      </c>
      <c r="H38" s="2">
        <v>4105</v>
      </c>
      <c r="I38">
        <v>405</v>
      </c>
      <c r="J38" s="2">
        <v>1745</v>
      </c>
      <c r="K38" s="2">
        <v>2150</v>
      </c>
      <c r="L38">
        <v>0</v>
      </c>
      <c r="M38" s="2">
        <v>6250</v>
      </c>
    </row>
    <row r="39" spans="1:13" x14ac:dyDescent="0.3">
      <c r="A39">
        <v>10000975</v>
      </c>
      <c r="B39" t="s">
        <v>159</v>
      </c>
      <c r="C39" s="2">
        <v>5830</v>
      </c>
      <c r="D39">
        <v>30</v>
      </c>
      <c r="E39">
        <v>40</v>
      </c>
      <c r="F39">
        <v>25</v>
      </c>
      <c r="G39">
        <v>5</v>
      </c>
      <c r="H39" s="2">
        <v>5925</v>
      </c>
      <c r="I39">
        <v>305</v>
      </c>
      <c r="J39">
        <v>35</v>
      </c>
      <c r="K39">
        <v>345</v>
      </c>
      <c r="L39">
        <v>0</v>
      </c>
      <c r="M39" s="2">
        <v>6270</v>
      </c>
    </row>
    <row r="40" spans="1:13" x14ac:dyDescent="0.3">
      <c r="A40">
        <v>10007787</v>
      </c>
      <c r="B40" t="s">
        <v>160</v>
      </c>
      <c r="C40" s="2">
        <v>1305</v>
      </c>
      <c r="D40">
        <v>15</v>
      </c>
      <c r="E40">
        <v>10</v>
      </c>
      <c r="F40">
        <v>0</v>
      </c>
      <c r="G40">
        <v>0</v>
      </c>
      <c r="H40" s="2">
        <v>1335</v>
      </c>
      <c r="I40">
        <v>70</v>
      </c>
      <c r="J40">
        <v>310</v>
      </c>
      <c r="K40">
        <v>380</v>
      </c>
      <c r="L40">
        <v>0</v>
      </c>
      <c r="M40" s="2">
        <v>1715</v>
      </c>
    </row>
    <row r="41" spans="1:13" x14ac:dyDescent="0.3">
      <c r="A41">
        <v>10022021</v>
      </c>
      <c r="B41" t="s">
        <v>277</v>
      </c>
      <c r="C41">
        <v>435</v>
      </c>
      <c r="D41">
        <v>0</v>
      </c>
      <c r="E41">
        <v>0</v>
      </c>
      <c r="F41">
        <v>0</v>
      </c>
      <c r="G41">
        <v>10</v>
      </c>
      <c r="H41">
        <v>445</v>
      </c>
      <c r="I41">
        <v>5</v>
      </c>
      <c r="J41">
        <v>0</v>
      </c>
      <c r="K41">
        <v>5</v>
      </c>
      <c r="L41">
        <v>0</v>
      </c>
      <c r="M41">
        <v>450</v>
      </c>
    </row>
    <row r="42" spans="1:13" x14ac:dyDescent="0.3">
      <c r="A42">
        <v>10019368</v>
      </c>
      <c r="B42" t="s">
        <v>278</v>
      </c>
      <c r="C42">
        <v>90</v>
      </c>
      <c r="D42">
        <v>0</v>
      </c>
      <c r="E42">
        <v>0</v>
      </c>
      <c r="F42">
        <v>0</v>
      </c>
      <c r="G42">
        <v>0</v>
      </c>
      <c r="H42">
        <v>90</v>
      </c>
      <c r="I42">
        <v>0</v>
      </c>
      <c r="J42">
        <v>0</v>
      </c>
      <c r="K42">
        <v>0</v>
      </c>
      <c r="L42">
        <v>0</v>
      </c>
      <c r="M42">
        <v>90</v>
      </c>
    </row>
    <row r="43" spans="1:13" x14ac:dyDescent="0.3">
      <c r="A43">
        <v>10010308</v>
      </c>
      <c r="B43" t="s">
        <v>161</v>
      </c>
      <c r="C43">
        <v>25</v>
      </c>
      <c r="D43">
        <v>0</v>
      </c>
      <c r="E43">
        <v>0</v>
      </c>
      <c r="F43">
        <v>0</v>
      </c>
      <c r="G43">
        <v>0</v>
      </c>
      <c r="H43">
        <v>25</v>
      </c>
      <c r="I43">
        <v>10</v>
      </c>
      <c r="J43">
        <v>155</v>
      </c>
      <c r="K43">
        <v>165</v>
      </c>
      <c r="L43">
        <v>0</v>
      </c>
      <c r="M43">
        <v>190</v>
      </c>
    </row>
    <row r="44" spans="1:13" x14ac:dyDescent="0.3">
      <c r="A44">
        <v>10007788</v>
      </c>
      <c r="B44" t="s">
        <v>25</v>
      </c>
      <c r="C44" s="2">
        <v>4810</v>
      </c>
      <c r="D44">
        <v>120</v>
      </c>
      <c r="E44">
        <v>105</v>
      </c>
      <c r="F44">
        <v>65</v>
      </c>
      <c r="G44">
        <v>5</v>
      </c>
      <c r="H44" s="2">
        <v>5100</v>
      </c>
      <c r="I44" s="2">
        <v>1125</v>
      </c>
      <c r="J44" s="2">
        <v>2555</v>
      </c>
      <c r="K44" s="2">
        <v>3680</v>
      </c>
      <c r="L44">
        <v>0</v>
      </c>
      <c r="M44" s="2">
        <v>8780</v>
      </c>
    </row>
    <row r="45" spans="1:13" x14ac:dyDescent="0.3">
      <c r="A45">
        <v>10032072</v>
      </c>
      <c r="B45" t="s">
        <v>162</v>
      </c>
      <c r="C45">
        <v>40</v>
      </c>
      <c r="D45">
        <v>0</v>
      </c>
      <c r="E45">
        <v>0</v>
      </c>
      <c r="F45">
        <v>0</v>
      </c>
      <c r="G45">
        <v>0</v>
      </c>
      <c r="H45">
        <v>40</v>
      </c>
      <c r="I45">
        <v>0</v>
      </c>
      <c r="J45">
        <v>0</v>
      </c>
      <c r="K45">
        <v>5</v>
      </c>
      <c r="L45">
        <v>0</v>
      </c>
      <c r="M45">
        <v>45</v>
      </c>
    </row>
    <row r="46" spans="1:13" x14ac:dyDescent="0.3">
      <c r="A46">
        <v>10003324</v>
      </c>
      <c r="B46" t="s">
        <v>26</v>
      </c>
      <c r="C46">
        <v>85</v>
      </c>
      <c r="D46">
        <v>0</v>
      </c>
      <c r="E46">
        <v>0</v>
      </c>
      <c r="F46">
        <v>0</v>
      </c>
      <c r="G46">
        <v>0</v>
      </c>
      <c r="H46">
        <v>85</v>
      </c>
      <c r="I46">
        <v>5</v>
      </c>
      <c r="J46">
        <v>5</v>
      </c>
      <c r="K46">
        <v>10</v>
      </c>
      <c r="L46">
        <v>0</v>
      </c>
      <c r="M46">
        <v>95</v>
      </c>
    </row>
    <row r="47" spans="1:13" x14ac:dyDescent="0.3">
      <c r="A47">
        <v>10001143</v>
      </c>
      <c r="B47" t="s">
        <v>27</v>
      </c>
      <c r="C47" s="2">
        <v>6155</v>
      </c>
      <c r="D47">
        <v>5</v>
      </c>
      <c r="E47">
        <v>20</v>
      </c>
      <c r="F47">
        <v>15</v>
      </c>
      <c r="G47">
        <v>5</v>
      </c>
      <c r="H47" s="2">
        <v>6200</v>
      </c>
      <c r="I47">
        <v>205</v>
      </c>
      <c r="J47">
        <v>140</v>
      </c>
      <c r="K47">
        <v>345</v>
      </c>
      <c r="L47">
        <v>0</v>
      </c>
      <c r="M47" s="2">
        <v>6550</v>
      </c>
    </row>
    <row r="48" spans="1:13" x14ac:dyDescent="0.3">
      <c r="A48">
        <v>10007814</v>
      </c>
      <c r="B48" t="s">
        <v>28</v>
      </c>
      <c r="C48" s="2">
        <v>4765</v>
      </c>
      <c r="D48">
        <v>40</v>
      </c>
      <c r="E48" s="2">
        <v>5625</v>
      </c>
      <c r="F48">
        <v>70</v>
      </c>
      <c r="G48">
        <v>30</v>
      </c>
      <c r="H48" s="2">
        <v>10530</v>
      </c>
      <c r="I48">
        <v>545</v>
      </c>
      <c r="J48" s="2">
        <v>5095</v>
      </c>
      <c r="K48" s="2">
        <v>5640</v>
      </c>
      <c r="L48">
        <v>0</v>
      </c>
      <c r="M48" s="2">
        <v>16170</v>
      </c>
    </row>
    <row r="49" spans="1:13" x14ac:dyDescent="0.3">
      <c r="A49">
        <v>10007854</v>
      </c>
      <c r="B49" t="s">
        <v>29</v>
      </c>
      <c r="C49" s="2">
        <v>1120</v>
      </c>
      <c r="D49">
        <v>10</v>
      </c>
      <c r="E49" s="2">
        <v>2790</v>
      </c>
      <c r="F49">
        <v>20</v>
      </c>
      <c r="G49">
        <v>5</v>
      </c>
      <c r="H49" s="2">
        <v>3940</v>
      </c>
      <c r="I49">
        <v>120</v>
      </c>
      <c r="J49">
        <v>705</v>
      </c>
      <c r="K49">
        <v>825</v>
      </c>
      <c r="L49">
        <v>0</v>
      </c>
      <c r="M49" s="2">
        <v>4765</v>
      </c>
    </row>
    <row r="50" spans="1:13" x14ac:dyDescent="0.3">
      <c r="A50">
        <v>10007141</v>
      </c>
      <c r="B50" t="s">
        <v>30</v>
      </c>
      <c r="C50" s="2">
        <v>7790</v>
      </c>
      <c r="D50">
        <v>50</v>
      </c>
      <c r="E50">
        <v>65</v>
      </c>
      <c r="F50">
        <v>80</v>
      </c>
      <c r="G50">
        <v>10</v>
      </c>
      <c r="H50" s="2">
        <v>7995</v>
      </c>
      <c r="I50">
        <v>275</v>
      </c>
      <c r="J50" s="2">
        <v>1010</v>
      </c>
      <c r="K50" s="2">
        <v>1285</v>
      </c>
      <c r="L50">
        <v>0</v>
      </c>
      <c r="M50" s="2">
        <v>9285</v>
      </c>
    </row>
    <row r="51" spans="1:13" x14ac:dyDescent="0.3">
      <c r="A51">
        <v>10007848</v>
      </c>
      <c r="B51" t="s">
        <v>31</v>
      </c>
      <c r="C51" s="2">
        <v>4670</v>
      </c>
      <c r="D51">
        <v>20</v>
      </c>
      <c r="E51">
        <v>800</v>
      </c>
      <c r="F51">
        <v>60</v>
      </c>
      <c r="G51">
        <v>25</v>
      </c>
      <c r="H51" s="2">
        <v>5575</v>
      </c>
      <c r="I51">
        <v>75</v>
      </c>
      <c r="J51">
        <v>525</v>
      </c>
      <c r="K51">
        <v>600</v>
      </c>
      <c r="L51">
        <v>0</v>
      </c>
      <c r="M51" s="2">
        <v>6175</v>
      </c>
    </row>
    <row r="52" spans="1:13" x14ac:dyDescent="0.3">
      <c r="A52">
        <v>10007137</v>
      </c>
      <c r="B52" t="s">
        <v>164</v>
      </c>
      <c r="C52" s="2">
        <v>2230</v>
      </c>
      <c r="D52">
        <v>15</v>
      </c>
      <c r="E52">
        <v>30</v>
      </c>
      <c r="F52">
        <v>10</v>
      </c>
      <c r="G52">
        <v>15</v>
      </c>
      <c r="H52" s="2">
        <v>2300</v>
      </c>
      <c r="I52">
        <v>45</v>
      </c>
      <c r="J52">
        <v>35</v>
      </c>
      <c r="K52">
        <v>85</v>
      </c>
      <c r="L52">
        <v>0</v>
      </c>
      <c r="M52" s="2">
        <v>2380</v>
      </c>
    </row>
    <row r="53" spans="1:13" x14ac:dyDescent="0.3">
      <c r="A53">
        <v>10001386</v>
      </c>
      <c r="B53" t="s">
        <v>165</v>
      </c>
      <c r="C53">
        <v>50</v>
      </c>
      <c r="D53">
        <v>0</v>
      </c>
      <c r="E53">
        <v>0</v>
      </c>
      <c r="F53">
        <v>0</v>
      </c>
      <c r="G53">
        <v>0</v>
      </c>
      <c r="H53">
        <v>50</v>
      </c>
      <c r="I53">
        <v>0</v>
      </c>
      <c r="J53">
        <v>0</v>
      </c>
      <c r="K53">
        <v>0</v>
      </c>
      <c r="L53">
        <v>0</v>
      </c>
      <c r="M53">
        <v>50</v>
      </c>
    </row>
    <row r="54" spans="1:13" x14ac:dyDescent="0.3">
      <c r="A54">
        <v>10001546</v>
      </c>
      <c r="B54" t="s">
        <v>166</v>
      </c>
      <c r="C54">
        <v>40</v>
      </c>
      <c r="D54">
        <v>0</v>
      </c>
      <c r="E54">
        <v>0</v>
      </c>
      <c r="F54">
        <v>0</v>
      </c>
      <c r="G54">
        <v>0</v>
      </c>
      <c r="H54">
        <v>40</v>
      </c>
      <c r="I54">
        <v>0</v>
      </c>
      <c r="J54">
        <v>0</v>
      </c>
      <c r="K54">
        <v>0</v>
      </c>
      <c r="L54">
        <v>0</v>
      </c>
      <c r="M54">
        <v>45</v>
      </c>
    </row>
    <row r="55" spans="1:13" x14ac:dyDescent="0.3">
      <c r="A55">
        <v>10001419</v>
      </c>
      <c r="B55" t="s">
        <v>167</v>
      </c>
      <c r="C55">
        <v>10</v>
      </c>
      <c r="D55">
        <v>0</v>
      </c>
      <c r="E55">
        <v>0</v>
      </c>
      <c r="F55">
        <v>0</v>
      </c>
      <c r="G55">
        <v>0</v>
      </c>
      <c r="H55">
        <v>10</v>
      </c>
      <c r="I55">
        <v>5</v>
      </c>
      <c r="J55">
        <v>20</v>
      </c>
      <c r="K55">
        <v>25</v>
      </c>
      <c r="L55">
        <v>0</v>
      </c>
      <c r="M55">
        <v>35</v>
      </c>
    </row>
    <row r="56" spans="1:13" x14ac:dyDescent="0.3">
      <c r="A56">
        <v>10026921</v>
      </c>
      <c r="B56" t="s">
        <v>168</v>
      </c>
      <c r="C56">
        <v>25</v>
      </c>
      <c r="D56">
        <v>0</v>
      </c>
      <c r="E56">
        <v>0</v>
      </c>
      <c r="F56">
        <v>0</v>
      </c>
      <c r="G56">
        <v>0</v>
      </c>
      <c r="H56">
        <v>25</v>
      </c>
      <c r="I56">
        <v>0</v>
      </c>
      <c r="J56">
        <v>0</v>
      </c>
      <c r="K56">
        <v>0</v>
      </c>
      <c r="L56">
        <v>0</v>
      </c>
      <c r="M56">
        <v>25</v>
      </c>
    </row>
    <row r="57" spans="1:13" x14ac:dyDescent="0.3">
      <c r="A57">
        <v>10010213</v>
      </c>
      <c r="B57" t="s">
        <v>169</v>
      </c>
      <c r="C57">
        <v>145</v>
      </c>
      <c r="D57">
        <v>0</v>
      </c>
      <c r="E57">
        <v>0</v>
      </c>
      <c r="F57">
        <v>0</v>
      </c>
      <c r="G57">
        <v>0</v>
      </c>
      <c r="H57">
        <v>145</v>
      </c>
      <c r="I57">
        <v>0</v>
      </c>
      <c r="J57">
        <v>0</v>
      </c>
      <c r="K57">
        <v>0</v>
      </c>
      <c r="L57">
        <v>0</v>
      </c>
      <c r="M57">
        <v>145</v>
      </c>
    </row>
    <row r="58" spans="1:13" x14ac:dyDescent="0.3">
      <c r="A58">
        <v>10001478</v>
      </c>
      <c r="B58" t="s">
        <v>32</v>
      </c>
      <c r="C58" s="2">
        <v>5940</v>
      </c>
      <c r="D58">
        <v>45</v>
      </c>
      <c r="E58">
        <v>25</v>
      </c>
      <c r="F58">
        <v>15</v>
      </c>
      <c r="G58">
        <v>10</v>
      </c>
      <c r="H58" s="2">
        <v>6030</v>
      </c>
      <c r="I58">
        <v>840</v>
      </c>
      <c r="J58" s="2">
        <v>2465</v>
      </c>
      <c r="K58" s="2">
        <v>3305</v>
      </c>
      <c r="L58">
        <v>0</v>
      </c>
      <c r="M58" s="2">
        <v>9335</v>
      </c>
    </row>
    <row r="59" spans="1:13" x14ac:dyDescent="0.3">
      <c r="A59">
        <v>10007912</v>
      </c>
      <c r="B59" t="s">
        <v>170</v>
      </c>
      <c r="C59">
        <v>50</v>
      </c>
      <c r="D59">
        <v>0</v>
      </c>
      <c r="E59">
        <v>0</v>
      </c>
      <c r="F59">
        <v>0</v>
      </c>
      <c r="G59">
        <v>0</v>
      </c>
      <c r="H59">
        <v>50</v>
      </c>
      <c r="I59">
        <v>0</v>
      </c>
      <c r="J59">
        <v>5</v>
      </c>
      <c r="K59">
        <v>5</v>
      </c>
      <c r="L59">
        <v>0</v>
      </c>
      <c r="M59">
        <v>55</v>
      </c>
    </row>
    <row r="60" spans="1:13" x14ac:dyDescent="0.3">
      <c r="A60">
        <v>10001653</v>
      </c>
      <c r="B60" t="s">
        <v>171</v>
      </c>
      <c r="C60">
        <v>440</v>
      </c>
      <c r="D60">
        <v>15</v>
      </c>
      <c r="E60">
        <v>20</v>
      </c>
      <c r="F60">
        <v>5</v>
      </c>
      <c r="G60">
        <v>0</v>
      </c>
      <c r="H60">
        <v>475</v>
      </c>
      <c r="I60">
        <v>100</v>
      </c>
      <c r="J60">
        <v>295</v>
      </c>
      <c r="K60">
        <v>395</v>
      </c>
      <c r="L60">
        <v>0</v>
      </c>
      <c r="M60">
        <v>870</v>
      </c>
    </row>
    <row r="61" spans="1:13" x14ac:dyDescent="0.3">
      <c r="A61">
        <v>10007761</v>
      </c>
      <c r="B61" t="s">
        <v>172</v>
      </c>
      <c r="C61">
        <v>130</v>
      </c>
      <c r="D61">
        <v>0</v>
      </c>
      <c r="E61">
        <v>5</v>
      </c>
      <c r="F61">
        <v>0</v>
      </c>
      <c r="G61">
        <v>0</v>
      </c>
      <c r="H61">
        <v>135</v>
      </c>
      <c r="I61">
        <v>55</v>
      </c>
      <c r="J61">
        <v>100</v>
      </c>
      <c r="K61">
        <v>155</v>
      </c>
      <c r="L61">
        <v>0</v>
      </c>
      <c r="M61">
        <v>290</v>
      </c>
    </row>
    <row r="62" spans="1:13" x14ac:dyDescent="0.3">
      <c r="A62">
        <v>10034324</v>
      </c>
      <c r="B62" t="s">
        <v>173</v>
      </c>
      <c r="C62">
        <v>20</v>
      </c>
      <c r="D62">
        <v>0</v>
      </c>
      <c r="E62">
        <v>0</v>
      </c>
      <c r="F62">
        <v>0</v>
      </c>
      <c r="G62">
        <v>0</v>
      </c>
      <c r="H62">
        <v>20</v>
      </c>
      <c r="I62">
        <v>0</v>
      </c>
      <c r="J62">
        <v>0</v>
      </c>
      <c r="K62">
        <v>0</v>
      </c>
      <c r="L62">
        <v>0</v>
      </c>
      <c r="M62">
        <v>20</v>
      </c>
    </row>
    <row r="63" spans="1:13" x14ac:dyDescent="0.3">
      <c r="A63">
        <v>10001726</v>
      </c>
      <c r="B63" t="s">
        <v>33</v>
      </c>
      <c r="C63" s="2">
        <v>8935</v>
      </c>
      <c r="D63">
        <v>20</v>
      </c>
      <c r="E63">
        <v>90</v>
      </c>
      <c r="F63">
        <v>30</v>
      </c>
      <c r="G63">
        <v>10</v>
      </c>
      <c r="H63" s="2">
        <v>9085</v>
      </c>
      <c r="I63" s="2">
        <v>1570</v>
      </c>
      <c r="J63" s="2">
        <v>5260</v>
      </c>
      <c r="K63" s="2">
        <v>6830</v>
      </c>
      <c r="L63">
        <v>0</v>
      </c>
      <c r="M63" s="2">
        <v>15915</v>
      </c>
    </row>
    <row r="64" spans="1:13" x14ac:dyDescent="0.3">
      <c r="A64">
        <v>10007822</v>
      </c>
      <c r="B64" t="s">
        <v>174</v>
      </c>
      <c r="C64" s="2">
        <v>1010</v>
      </c>
      <c r="D64">
        <v>25</v>
      </c>
      <c r="E64">
        <v>25</v>
      </c>
      <c r="F64">
        <v>5</v>
      </c>
      <c r="G64">
        <v>0</v>
      </c>
      <c r="H64" s="2">
        <v>1065</v>
      </c>
      <c r="I64">
        <v>520</v>
      </c>
      <c r="J64" s="2">
        <v>1005</v>
      </c>
      <c r="K64" s="2">
        <v>1530</v>
      </c>
      <c r="L64">
        <v>0</v>
      </c>
      <c r="M64" s="2">
        <v>2590</v>
      </c>
    </row>
    <row r="65" spans="1:13" x14ac:dyDescent="0.3">
      <c r="A65">
        <v>10006427</v>
      </c>
      <c r="B65" t="s">
        <v>175</v>
      </c>
      <c r="C65" s="2">
        <v>1755</v>
      </c>
      <c r="D65">
        <v>15</v>
      </c>
      <c r="E65">
        <v>40</v>
      </c>
      <c r="F65">
        <v>20</v>
      </c>
      <c r="G65">
        <v>5</v>
      </c>
      <c r="H65" s="2">
        <v>1835</v>
      </c>
      <c r="I65">
        <v>200</v>
      </c>
      <c r="J65">
        <v>400</v>
      </c>
      <c r="K65">
        <v>600</v>
      </c>
      <c r="L65">
        <v>0</v>
      </c>
      <c r="M65" s="2">
        <v>2435</v>
      </c>
    </row>
    <row r="66" spans="1:13" x14ac:dyDescent="0.3">
      <c r="A66">
        <v>10007842</v>
      </c>
      <c r="B66" t="s">
        <v>34</v>
      </c>
      <c r="C66" s="2">
        <v>3520</v>
      </c>
      <c r="D66">
        <v>110</v>
      </c>
      <c r="E66">
        <v>35</v>
      </c>
      <c r="F66">
        <v>175</v>
      </c>
      <c r="G66">
        <v>10</v>
      </c>
      <c r="H66" s="2">
        <v>3845</v>
      </c>
      <c r="I66">
        <v>165</v>
      </c>
      <c r="J66">
        <v>90</v>
      </c>
      <c r="K66">
        <v>255</v>
      </c>
      <c r="L66">
        <v>0</v>
      </c>
      <c r="M66" s="2">
        <v>4100</v>
      </c>
    </row>
    <row r="67" spans="1:13" x14ac:dyDescent="0.3">
      <c r="A67">
        <v>10001883</v>
      </c>
      <c r="B67" t="s">
        <v>35</v>
      </c>
      <c r="C67" s="2">
        <v>8295</v>
      </c>
      <c r="D67">
        <v>15</v>
      </c>
      <c r="E67">
        <v>70</v>
      </c>
      <c r="F67">
        <v>20</v>
      </c>
      <c r="G67">
        <v>25</v>
      </c>
      <c r="H67" s="2">
        <v>8420</v>
      </c>
      <c r="I67">
        <v>530</v>
      </c>
      <c r="J67" s="2">
        <v>2885</v>
      </c>
      <c r="K67" s="2">
        <v>3415</v>
      </c>
      <c r="L67">
        <v>55</v>
      </c>
      <c r="M67" s="2">
        <v>11890</v>
      </c>
    </row>
    <row r="68" spans="1:13" x14ac:dyDescent="0.3">
      <c r="A68">
        <v>10007851</v>
      </c>
      <c r="B68" t="s">
        <v>36</v>
      </c>
      <c r="C68" s="2">
        <v>7855</v>
      </c>
      <c r="D68">
        <v>60</v>
      </c>
      <c r="E68">
        <v>90</v>
      </c>
      <c r="F68">
        <v>45</v>
      </c>
      <c r="G68">
        <v>5</v>
      </c>
      <c r="H68" s="2">
        <v>8060</v>
      </c>
      <c r="I68">
        <v>370</v>
      </c>
      <c r="J68">
        <v>590</v>
      </c>
      <c r="K68">
        <v>965</v>
      </c>
      <c r="L68">
        <v>0</v>
      </c>
      <c r="M68" s="2">
        <v>9020</v>
      </c>
    </row>
    <row r="69" spans="1:13" x14ac:dyDescent="0.3">
      <c r="A69">
        <v>10007852</v>
      </c>
      <c r="B69" t="s">
        <v>37</v>
      </c>
      <c r="C69">
        <v>665</v>
      </c>
      <c r="D69" s="2">
        <v>4130</v>
      </c>
      <c r="E69">
        <v>25</v>
      </c>
      <c r="F69">
        <v>170</v>
      </c>
      <c r="G69">
        <v>10</v>
      </c>
      <c r="H69" s="2">
        <v>5000</v>
      </c>
      <c r="I69">
        <v>380</v>
      </c>
      <c r="J69" s="2">
        <v>1140</v>
      </c>
      <c r="K69" s="2">
        <v>1520</v>
      </c>
      <c r="L69">
        <v>0</v>
      </c>
      <c r="M69" s="2">
        <v>6520</v>
      </c>
    </row>
    <row r="70" spans="1:13" x14ac:dyDescent="0.3">
      <c r="A70">
        <v>10007143</v>
      </c>
      <c r="B70" t="s">
        <v>38</v>
      </c>
      <c r="C70" s="2">
        <v>4555</v>
      </c>
      <c r="D70">
        <v>85</v>
      </c>
      <c r="E70">
        <v>85</v>
      </c>
      <c r="F70">
        <v>80</v>
      </c>
      <c r="G70">
        <v>25</v>
      </c>
      <c r="H70" s="2">
        <v>4840</v>
      </c>
      <c r="I70">
        <v>405</v>
      </c>
      <c r="J70" s="2">
        <v>2815</v>
      </c>
      <c r="K70" s="2">
        <v>3220</v>
      </c>
      <c r="L70">
        <v>0</v>
      </c>
      <c r="M70" s="2">
        <v>8060</v>
      </c>
    </row>
    <row r="71" spans="1:13" x14ac:dyDescent="0.3">
      <c r="A71">
        <v>10007789</v>
      </c>
      <c r="B71" t="s">
        <v>39</v>
      </c>
      <c r="C71" s="2">
        <v>5685</v>
      </c>
      <c r="D71">
        <v>20</v>
      </c>
      <c r="E71">
        <v>35</v>
      </c>
      <c r="F71">
        <v>20</v>
      </c>
      <c r="G71">
        <v>5</v>
      </c>
      <c r="H71" s="2">
        <v>5765</v>
      </c>
      <c r="I71">
        <v>280</v>
      </c>
      <c r="J71" s="2">
        <v>1800</v>
      </c>
      <c r="K71" s="2">
        <v>2080</v>
      </c>
      <c r="L71">
        <v>0</v>
      </c>
      <c r="M71" s="2">
        <v>7845</v>
      </c>
    </row>
    <row r="72" spans="1:13" x14ac:dyDescent="0.3">
      <c r="A72">
        <v>10007144</v>
      </c>
      <c r="B72" t="s">
        <v>40</v>
      </c>
      <c r="C72" s="2">
        <v>5250</v>
      </c>
      <c r="D72">
        <v>15</v>
      </c>
      <c r="E72">
        <v>25</v>
      </c>
      <c r="F72">
        <v>15</v>
      </c>
      <c r="G72">
        <v>0</v>
      </c>
      <c r="H72" s="2">
        <v>5305</v>
      </c>
      <c r="I72">
        <v>240</v>
      </c>
      <c r="J72">
        <v>940</v>
      </c>
      <c r="K72" s="2">
        <v>1175</v>
      </c>
      <c r="L72">
        <v>0</v>
      </c>
      <c r="M72" s="2">
        <v>6480</v>
      </c>
    </row>
    <row r="73" spans="1:13" x14ac:dyDescent="0.3">
      <c r="A73">
        <v>10032282</v>
      </c>
      <c r="B73" t="s">
        <v>176</v>
      </c>
      <c r="C73">
        <v>155</v>
      </c>
      <c r="D73">
        <v>0</v>
      </c>
      <c r="E73">
        <v>0</v>
      </c>
      <c r="F73">
        <v>0</v>
      </c>
      <c r="G73">
        <v>0</v>
      </c>
      <c r="H73">
        <v>160</v>
      </c>
      <c r="I73">
        <v>0</v>
      </c>
      <c r="J73">
        <v>0</v>
      </c>
      <c r="K73">
        <v>0</v>
      </c>
      <c r="L73">
        <v>0</v>
      </c>
      <c r="M73">
        <v>160</v>
      </c>
    </row>
    <row r="74" spans="1:13" x14ac:dyDescent="0.3">
      <c r="A74">
        <v>10007823</v>
      </c>
      <c r="B74" t="s">
        <v>41</v>
      </c>
      <c r="C74" s="2">
        <v>6205</v>
      </c>
      <c r="D74">
        <v>20</v>
      </c>
      <c r="E74">
        <v>150</v>
      </c>
      <c r="F74">
        <v>140</v>
      </c>
      <c r="G74">
        <v>35</v>
      </c>
      <c r="H74" s="2">
        <v>6550</v>
      </c>
      <c r="I74">
        <v>60</v>
      </c>
      <c r="J74">
        <v>155</v>
      </c>
      <c r="K74">
        <v>215</v>
      </c>
      <c r="L74">
        <v>0</v>
      </c>
      <c r="M74" s="2">
        <v>6765</v>
      </c>
    </row>
    <row r="75" spans="1:13" x14ac:dyDescent="0.3">
      <c r="A75">
        <v>10007772</v>
      </c>
      <c r="B75" t="s">
        <v>42</v>
      </c>
      <c r="C75">
        <v>290</v>
      </c>
      <c r="D75" s="2">
        <v>3745</v>
      </c>
      <c r="E75">
        <v>10</v>
      </c>
      <c r="F75">
        <v>70</v>
      </c>
      <c r="G75">
        <v>0</v>
      </c>
      <c r="H75" s="2">
        <v>4120</v>
      </c>
      <c r="I75">
        <v>695</v>
      </c>
      <c r="J75">
        <v>740</v>
      </c>
      <c r="K75" s="2">
        <v>1430</v>
      </c>
      <c r="L75">
        <v>0</v>
      </c>
      <c r="M75" s="2">
        <v>5550</v>
      </c>
    </row>
    <row r="76" spans="1:13" x14ac:dyDescent="0.3">
      <c r="A76">
        <v>10007790</v>
      </c>
      <c r="B76" t="s">
        <v>43</v>
      </c>
      <c r="C76" s="2">
        <v>3085</v>
      </c>
      <c r="D76" s="2">
        <v>3820</v>
      </c>
      <c r="E76">
        <v>85</v>
      </c>
      <c r="F76">
        <v>150</v>
      </c>
      <c r="G76">
        <v>25</v>
      </c>
      <c r="H76" s="2">
        <v>7165</v>
      </c>
      <c r="I76" s="2">
        <v>1840</v>
      </c>
      <c r="J76" s="2">
        <v>5430</v>
      </c>
      <c r="K76" s="2">
        <v>7270</v>
      </c>
      <c r="L76">
        <v>0</v>
      </c>
      <c r="M76" s="2">
        <v>14435</v>
      </c>
    </row>
    <row r="77" spans="1:13" x14ac:dyDescent="0.3">
      <c r="A77">
        <v>10022047</v>
      </c>
      <c r="B77" t="s">
        <v>177</v>
      </c>
      <c r="C77">
        <v>95</v>
      </c>
      <c r="D77">
        <v>0</v>
      </c>
      <c r="E77">
        <v>0</v>
      </c>
      <c r="F77">
        <v>0</v>
      </c>
      <c r="G77">
        <v>0</v>
      </c>
      <c r="H77">
        <v>95</v>
      </c>
      <c r="I77">
        <v>0</v>
      </c>
      <c r="J77">
        <v>0</v>
      </c>
      <c r="K77">
        <v>0</v>
      </c>
      <c r="L77">
        <v>0</v>
      </c>
      <c r="M77">
        <v>95</v>
      </c>
    </row>
    <row r="78" spans="1:13" x14ac:dyDescent="0.3">
      <c r="A78">
        <v>10007791</v>
      </c>
      <c r="B78" t="s">
        <v>44</v>
      </c>
      <c r="C78" s="2">
        <v>4700</v>
      </c>
      <c r="D78">
        <v>10</v>
      </c>
      <c r="E78">
        <v>35</v>
      </c>
      <c r="F78">
        <v>30</v>
      </c>
      <c r="G78">
        <v>5</v>
      </c>
      <c r="H78" s="2">
        <v>4785</v>
      </c>
      <c r="I78">
        <v>810</v>
      </c>
      <c r="J78" s="2">
        <v>1605</v>
      </c>
      <c r="K78" s="2">
        <v>2415</v>
      </c>
      <c r="L78">
        <v>0</v>
      </c>
      <c r="M78" s="2">
        <v>7205</v>
      </c>
    </row>
    <row r="79" spans="1:13" x14ac:dyDescent="0.3">
      <c r="A79">
        <v>10008173</v>
      </c>
      <c r="B79" t="s">
        <v>178</v>
      </c>
      <c r="C79">
        <v>975</v>
      </c>
      <c r="D79">
        <v>15</v>
      </c>
      <c r="E79">
        <v>30</v>
      </c>
      <c r="F79">
        <v>5</v>
      </c>
      <c r="G79">
        <v>0</v>
      </c>
      <c r="H79" s="2">
        <v>1020</v>
      </c>
      <c r="I79">
        <v>0</v>
      </c>
      <c r="J79">
        <v>0</v>
      </c>
      <c r="K79">
        <v>0</v>
      </c>
      <c r="L79">
        <v>0</v>
      </c>
      <c r="M79" s="2">
        <v>1020</v>
      </c>
    </row>
    <row r="80" spans="1:13" x14ac:dyDescent="0.3">
      <c r="A80">
        <v>10007792</v>
      </c>
      <c r="B80" t="s">
        <v>45</v>
      </c>
      <c r="C80" s="2">
        <v>7030</v>
      </c>
      <c r="D80">
        <v>85</v>
      </c>
      <c r="E80">
        <v>320</v>
      </c>
      <c r="F80">
        <v>30</v>
      </c>
      <c r="G80">
        <v>45</v>
      </c>
      <c r="H80" s="2">
        <v>7505</v>
      </c>
      <c r="I80">
        <v>515</v>
      </c>
      <c r="J80" s="2">
        <v>2975</v>
      </c>
      <c r="K80" s="2">
        <v>3490</v>
      </c>
      <c r="L80">
        <v>0</v>
      </c>
      <c r="M80" s="2">
        <v>11000</v>
      </c>
    </row>
    <row r="81" spans="1:13" x14ac:dyDescent="0.3">
      <c r="A81">
        <v>10008640</v>
      </c>
      <c r="B81" t="s">
        <v>180</v>
      </c>
      <c r="C81" s="2">
        <v>2230</v>
      </c>
      <c r="D81">
        <v>15</v>
      </c>
      <c r="E81">
        <v>60</v>
      </c>
      <c r="F81">
        <v>5</v>
      </c>
      <c r="G81">
        <v>10</v>
      </c>
      <c r="H81" s="2">
        <v>2320</v>
      </c>
      <c r="I81">
        <v>170</v>
      </c>
      <c r="J81">
        <v>90</v>
      </c>
      <c r="K81">
        <v>255</v>
      </c>
      <c r="L81">
        <v>0</v>
      </c>
      <c r="M81" s="2">
        <v>2580</v>
      </c>
    </row>
    <row r="82" spans="1:13" x14ac:dyDescent="0.3">
      <c r="A82">
        <v>10033187</v>
      </c>
      <c r="B82" t="s">
        <v>279</v>
      </c>
      <c r="C82">
        <v>580</v>
      </c>
      <c r="D82">
        <v>0</v>
      </c>
      <c r="E82">
        <v>0</v>
      </c>
      <c r="F82">
        <v>0</v>
      </c>
      <c r="G82">
        <v>55</v>
      </c>
      <c r="H82">
        <v>640</v>
      </c>
      <c r="I82">
        <v>0</v>
      </c>
      <c r="J82">
        <v>0</v>
      </c>
      <c r="K82">
        <v>0</v>
      </c>
      <c r="L82">
        <v>0</v>
      </c>
      <c r="M82">
        <v>640</v>
      </c>
    </row>
    <row r="83" spans="1:13" x14ac:dyDescent="0.3">
      <c r="A83">
        <v>10045476</v>
      </c>
      <c r="B83" t="s">
        <v>181</v>
      </c>
      <c r="C83">
        <v>70</v>
      </c>
      <c r="D83">
        <v>5</v>
      </c>
      <c r="E83">
        <v>0</v>
      </c>
      <c r="F83">
        <v>0</v>
      </c>
      <c r="G83">
        <v>0</v>
      </c>
      <c r="H83">
        <v>75</v>
      </c>
      <c r="I83">
        <v>45</v>
      </c>
      <c r="J83">
        <v>55</v>
      </c>
      <c r="K83">
        <v>100</v>
      </c>
      <c r="L83">
        <v>0</v>
      </c>
      <c r="M83">
        <v>170</v>
      </c>
    </row>
    <row r="84" spans="1:13" x14ac:dyDescent="0.3">
      <c r="A84">
        <v>10004511</v>
      </c>
      <c r="B84" t="s">
        <v>182</v>
      </c>
      <c r="C84">
        <v>80</v>
      </c>
      <c r="D84">
        <v>5</v>
      </c>
      <c r="E84">
        <v>0</v>
      </c>
      <c r="F84">
        <v>0</v>
      </c>
      <c r="G84">
        <v>0</v>
      </c>
      <c r="H84">
        <v>85</v>
      </c>
      <c r="I84">
        <v>35</v>
      </c>
      <c r="J84">
        <v>20</v>
      </c>
      <c r="K84">
        <v>60</v>
      </c>
      <c r="L84">
        <v>0</v>
      </c>
      <c r="M84">
        <v>145</v>
      </c>
    </row>
    <row r="85" spans="1:13" x14ac:dyDescent="0.3">
      <c r="A85">
        <v>10038763</v>
      </c>
      <c r="B85" t="s">
        <v>183</v>
      </c>
      <c r="C85">
        <v>65</v>
      </c>
      <c r="D85">
        <v>0</v>
      </c>
      <c r="E85">
        <v>0</v>
      </c>
      <c r="F85">
        <v>0</v>
      </c>
      <c r="G85">
        <v>0</v>
      </c>
      <c r="H85">
        <v>65</v>
      </c>
      <c r="I85">
        <v>0</v>
      </c>
      <c r="J85">
        <v>0</v>
      </c>
      <c r="K85">
        <v>0</v>
      </c>
      <c r="L85">
        <v>0</v>
      </c>
      <c r="M85">
        <v>65</v>
      </c>
    </row>
    <row r="86" spans="1:13" x14ac:dyDescent="0.3">
      <c r="A86">
        <v>10022087</v>
      </c>
      <c r="B86" t="s">
        <v>184</v>
      </c>
      <c r="C86">
        <v>150</v>
      </c>
      <c r="D86">
        <v>0</v>
      </c>
      <c r="E86">
        <v>5</v>
      </c>
      <c r="F86">
        <v>0</v>
      </c>
      <c r="G86">
        <v>0</v>
      </c>
      <c r="H86">
        <v>155</v>
      </c>
      <c r="I86">
        <v>5</v>
      </c>
      <c r="J86">
        <v>0</v>
      </c>
      <c r="K86">
        <v>10</v>
      </c>
      <c r="L86">
        <v>0</v>
      </c>
      <c r="M86">
        <v>165</v>
      </c>
    </row>
    <row r="87" spans="1:13" x14ac:dyDescent="0.3">
      <c r="A87">
        <v>10007762</v>
      </c>
      <c r="B87" t="s">
        <v>46</v>
      </c>
      <c r="C87">
        <v>315</v>
      </c>
      <c r="D87" s="2">
        <v>5810</v>
      </c>
      <c r="E87">
        <v>15</v>
      </c>
      <c r="F87">
        <v>50</v>
      </c>
      <c r="G87">
        <v>0</v>
      </c>
      <c r="H87" s="2">
        <v>6185</v>
      </c>
      <c r="I87">
        <v>360</v>
      </c>
      <c r="J87">
        <v>650</v>
      </c>
      <c r="K87" s="2">
        <v>1010</v>
      </c>
      <c r="L87">
        <v>0</v>
      </c>
      <c r="M87" s="2">
        <v>7195</v>
      </c>
    </row>
    <row r="88" spans="1:13" x14ac:dyDescent="0.3">
      <c r="A88">
        <v>10002681</v>
      </c>
      <c r="B88" t="s">
        <v>47</v>
      </c>
      <c r="C88">
        <v>155</v>
      </c>
      <c r="D88">
        <v>390</v>
      </c>
      <c r="E88">
        <v>5</v>
      </c>
      <c r="F88">
        <v>15</v>
      </c>
      <c r="G88">
        <v>0</v>
      </c>
      <c r="H88">
        <v>565</v>
      </c>
      <c r="I88">
        <v>120</v>
      </c>
      <c r="J88">
        <v>320</v>
      </c>
      <c r="K88">
        <v>435</v>
      </c>
      <c r="L88">
        <v>0</v>
      </c>
      <c r="M88" s="2">
        <v>1005</v>
      </c>
    </row>
    <row r="89" spans="1:13" x14ac:dyDescent="0.3">
      <c r="A89">
        <v>10007794</v>
      </c>
      <c r="B89" t="s">
        <v>48</v>
      </c>
      <c r="C89" s="2">
        <v>1110</v>
      </c>
      <c r="D89" s="2">
        <v>7360</v>
      </c>
      <c r="E89">
        <v>40</v>
      </c>
      <c r="F89">
        <v>190</v>
      </c>
      <c r="G89">
        <v>10</v>
      </c>
      <c r="H89" s="2">
        <v>8705</v>
      </c>
      <c r="I89" s="2">
        <v>1215</v>
      </c>
      <c r="J89" s="2">
        <v>4670</v>
      </c>
      <c r="K89" s="2">
        <v>5885</v>
      </c>
      <c r="L89">
        <v>0</v>
      </c>
      <c r="M89" s="2">
        <v>14590</v>
      </c>
    </row>
    <row r="90" spans="1:13" x14ac:dyDescent="0.3">
      <c r="A90">
        <v>10007145</v>
      </c>
      <c r="B90" t="s">
        <v>186</v>
      </c>
      <c r="C90" s="2">
        <v>2935</v>
      </c>
      <c r="D90">
        <v>5</v>
      </c>
      <c r="E90">
        <v>225</v>
      </c>
      <c r="F90">
        <v>5</v>
      </c>
      <c r="G90">
        <v>5</v>
      </c>
      <c r="H90" s="2">
        <v>3180</v>
      </c>
      <c r="I90">
        <v>45</v>
      </c>
      <c r="J90">
        <v>205</v>
      </c>
      <c r="K90">
        <v>250</v>
      </c>
      <c r="L90">
        <v>0</v>
      </c>
      <c r="M90" s="2">
        <v>3425</v>
      </c>
    </row>
    <row r="91" spans="1:13" x14ac:dyDescent="0.3">
      <c r="A91">
        <v>10007833</v>
      </c>
      <c r="B91" t="s">
        <v>49</v>
      </c>
      <c r="C91">
        <v>715</v>
      </c>
      <c r="D91">
        <v>0</v>
      </c>
      <c r="E91" s="2">
        <v>2270</v>
      </c>
      <c r="F91">
        <v>5</v>
      </c>
      <c r="G91">
        <v>0</v>
      </c>
      <c r="H91" s="2">
        <v>2990</v>
      </c>
      <c r="I91">
        <v>750</v>
      </c>
      <c r="J91">
        <v>50</v>
      </c>
      <c r="K91">
        <v>800</v>
      </c>
      <c r="L91">
        <v>0</v>
      </c>
      <c r="M91" s="2">
        <v>3790</v>
      </c>
    </row>
    <row r="92" spans="1:13" x14ac:dyDescent="0.3">
      <c r="A92">
        <v>10002718</v>
      </c>
      <c r="B92" t="s">
        <v>50</v>
      </c>
      <c r="C92" s="2">
        <v>3390</v>
      </c>
      <c r="D92">
        <v>25</v>
      </c>
      <c r="E92">
        <v>35</v>
      </c>
      <c r="F92">
        <v>15</v>
      </c>
      <c r="G92">
        <v>0</v>
      </c>
      <c r="H92" s="2">
        <v>3465</v>
      </c>
      <c r="I92">
        <v>485</v>
      </c>
      <c r="J92" s="2">
        <v>1245</v>
      </c>
      <c r="K92" s="2">
        <v>1730</v>
      </c>
      <c r="L92">
        <v>0</v>
      </c>
      <c r="M92" s="2">
        <v>5195</v>
      </c>
    </row>
    <row r="93" spans="1:13" x14ac:dyDescent="0.3">
      <c r="A93">
        <v>10030408</v>
      </c>
      <c r="B93" t="s">
        <v>187</v>
      </c>
      <c r="C93">
        <v>0</v>
      </c>
      <c r="D93">
        <v>0</v>
      </c>
      <c r="E93">
        <v>75</v>
      </c>
      <c r="F93">
        <v>0</v>
      </c>
      <c r="G93">
        <v>0</v>
      </c>
      <c r="H93">
        <v>75</v>
      </c>
      <c r="I93">
        <v>0</v>
      </c>
      <c r="J93">
        <v>0</v>
      </c>
      <c r="K93">
        <v>0</v>
      </c>
      <c r="L93">
        <v>0</v>
      </c>
      <c r="M93">
        <v>75</v>
      </c>
    </row>
    <row r="94" spans="1:13" x14ac:dyDescent="0.3">
      <c r="A94">
        <v>10007146</v>
      </c>
      <c r="B94" t="s">
        <v>51</v>
      </c>
      <c r="C94" s="2">
        <v>6690</v>
      </c>
      <c r="D94">
        <v>30</v>
      </c>
      <c r="E94">
        <v>30</v>
      </c>
      <c r="F94">
        <v>15</v>
      </c>
      <c r="G94">
        <v>10</v>
      </c>
      <c r="H94" s="2">
        <v>6770</v>
      </c>
      <c r="I94">
        <v>560</v>
      </c>
      <c r="J94" s="2">
        <v>1815</v>
      </c>
      <c r="K94" s="2">
        <v>2375</v>
      </c>
      <c r="L94">
        <v>0</v>
      </c>
      <c r="M94" s="2">
        <v>9145</v>
      </c>
    </row>
    <row r="95" spans="1:13" x14ac:dyDescent="0.3">
      <c r="A95">
        <v>10007937</v>
      </c>
      <c r="B95" t="s">
        <v>280</v>
      </c>
      <c r="C95" s="2">
        <v>1140</v>
      </c>
      <c r="D95">
        <v>0</v>
      </c>
      <c r="E95">
        <v>0</v>
      </c>
      <c r="F95">
        <v>0</v>
      </c>
      <c r="G95">
        <v>35</v>
      </c>
      <c r="H95" s="2">
        <v>1175</v>
      </c>
      <c r="I95">
        <v>0</v>
      </c>
      <c r="J95">
        <v>0</v>
      </c>
      <c r="K95">
        <v>0</v>
      </c>
      <c r="L95">
        <v>0</v>
      </c>
      <c r="M95" s="2">
        <v>1180</v>
      </c>
    </row>
    <row r="96" spans="1:13" x14ac:dyDescent="0.3">
      <c r="A96">
        <v>10007825</v>
      </c>
      <c r="B96" t="s">
        <v>52</v>
      </c>
      <c r="C96">
        <v>240</v>
      </c>
      <c r="D96">
        <v>15</v>
      </c>
      <c r="E96">
        <v>15</v>
      </c>
      <c r="F96">
        <v>0</v>
      </c>
      <c r="G96">
        <v>0</v>
      </c>
      <c r="H96">
        <v>270</v>
      </c>
      <c r="I96">
        <v>65</v>
      </c>
      <c r="J96">
        <v>90</v>
      </c>
      <c r="K96">
        <v>155</v>
      </c>
      <c r="L96">
        <v>0</v>
      </c>
      <c r="M96">
        <v>425</v>
      </c>
    </row>
    <row r="97" spans="1:13" x14ac:dyDescent="0.3">
      <c r="A97">
        <v>10040812</v>
      </c>
      <c r="B97" t="s">
        <v>188</v>
      </c>
      <c r="C97" s="2">
        <v>2675</v>
      </c>
      <c r="D97">
        <v>210</v>
      </c>
      <c r="E97">
        <v>185</v>
      </c>
      <c r="F97">
        <v>100</v>
      </c>
      <c r="G97">
        <v>20</v>
      </c>
      <c r="H97" s="2">
        <v>3195</v>
      </c>
      <c r="I97">
        <v>70</v>
      </c>
      <c r="J97">
        <v>65</v>
      </c>
      <c r="K97">
        <v>130</v>
      </c>
      <c r="L97">
        <v>0</v>
      </c>
      <c r="M97" s="2">
        <v>3325</v>
      </c>
    </row>
    <row r="98" spans="1:13" x14ac:dyDescent="0.3">
      <c r="A98">
        <v>10080811</v>
      </c>
      <c r="B98" t="s">
        <v>53</v>
      </c>
      <c r="C98">
        <v>695</v>
      </c>
      <c r="D98">
        <v>5</v>
      </c>
      <c r="E98">
        <v>70</v>
      </c>
      <c r="F98">
        <v>10</v>
      </c>
      <c r="G98">
        <v>0</v>
      </c>
      <c r="H98">
        <v>780</v>
      </c>
      <c r="I98">
        <v>40</v>
      </c>
      <c r="J98">
        <v>40</v>
      </c>
      <c r="K98">
        <v>80</v>
      </c>
      <c r="L98">
        <v>0</v>
      </c>
      <c r="M98">
        <v>860</v>
      </c>
    </row>
    <row r="99" spans="1:13" x14ac:dyDescent="0.3">
      <c r="A99">
        <v>10007764</v>
      </c>
      <c r="B99" t="s">
        <v>54</v>
      </c>
      <c r="C99">
        <v>400</v>
      </c>
      <c r="D99" s="2">
        <v>1860</v>
      </c>
      <c r="E99">
        <v>20</v>
      </c>
      <c r="F99">
        <v>120</v>
      </c>
      <c r="G99">
        <v>5</v>
      </c>
      <c r="H99" s="2">
        <v>2400</v>
      </c>
      <c r="I99">
        <v>520</v>
      </c>
      <c r="J99" s="2">
        <v>1050</v>
      </c>
      <c r="K99" s="2">
        <v>1570</v>
      </c>
      <c r="L99">
        <v>0</v>
      </c>
      <c r="M99" s="2">
        <v>3975</v>
      </c>
    </row>
    <row r="100" spans="1:13" x14ac:dyDescent="0.3">
      <c r="A100">
        <v>10007147</v>
      </c>
      <c r="B100" t="s">
        <v>55</v>
      </c>
      <c r="C100" s="2">
        <v>8585</v>
      </c>
      <c r="D100">
        <v>40</v>
      </c>
      <c r="E100">
        <v>40</v>
      </c>
      <c r="F100">
        <v>35</v>
      </c>
      <c r="G100">
        <v>15</v>
      </c>
      <c r="H100" s="2">
        <v>8715</v>
      </c>
      <c r="I100">
        <v>425</v>
      </c>
      <c r="J100" s="2">
        <v>2300</v>
      </c>
      <c r="K100" s="2">
        <v>2725</v>
      </c>
      <c r="L100">
        <v>0</v>
      </c>
      <c r="M100" s="2">
        <v>11440</v>
      </c>
    </row>
    <row r="101" spans="1:13" x14ac:dyDescent="0.3">
      <c r="A101">
        <v>10007148</v>
      </c>
      <c r="B101" t="s">
        <v>189</v>
      </c>
      <c r="C101" s="2">
        <v>5565</v>
      </c>
      <c r="D101">
        <v>10</v>
      </c>
      <c r="E101">
        <v>40</v>
      </c>
      <c r="F101">
        <v>10</v>
      </c>
      <c r="G101">
        <v>10</v>
      </c>
      <c r="H101" s="2">
        <v>5635</v>
      </c>
      <c r="I101">
        <v>270</v>
      </c>
      <c r="J101" s="2">
        <v>1605</v>
      </c>
      <c r="K101" s="2">
        <v>1875</v>
      </c>
      <c r="L101">
        <v>0</v>
      </c>
      <c r="M101" s="2">
        <v>7510</v>
      </c>
    </row>
    <row r="102" spans="1:13" x14ac:dyDescent="0.3">
      <c r="A102">
        <v>10007149</v>
      </c>
      <c r="B102" t="s">
        <v>56</v>
      </c>
      <c r="C102" s="2">
        <v>5130</v>
      </c>
      <c r="D102">
        <v>15</v>
      </c>
      <c r="E102">
        <v>20</v>
      </c>
      <c r="F102">
        <v>20</v>
      </c>
      <c r="G102">
        <v>5</v>
      </c>
      <c r="H102" s="2">
        <v>5185</v>
      </c>
      <c r="I102">
        <v>225</v>
      </c>
      <c r="J102">
        <v>945</v>
      </c>
      <c r="K102" s="2">
        <v>1170</v>
      </c>
      <c r="L102">
        <v>0</v>
      </c>
      <c r="M102" s="2">
        <v>6355</v>
      </c>
    </row>
    <row r="103" spans="1:13" x14ac:dyDescent="0.3">
      <c r="A103">
        <v>10003239</v>
      </c>
      <c r="B103" t="s">
        <v>190</v>
      </c>
      <c r="C103">
        <v>760</v>
      </c>
      <c r="D103">
        <v>0</v>
      </c>
      <c r="E103">
        <v>0</v>
      </c>
      <c r="F103">
        <v>0</v>
      </c>
      <c r="G103">
        <v>0</v>
      </c>
      <c r="H103">
        <v>760</v>
      </c>
      <c r="I103">
        <v>0</v>
      </c>
      <c r="J103">
        <v>0</v>
      </c>
      <c r="K103">
        <v>0</v>
      </c>
      <c r="L103">
        <v>0</v>
      </c>
      <c r="M103">
        <v>760</v>
      </c>
    </row>
    <row r="104" spans="1:13" x14ac:dyDescent="0.3">
      <c r="A104">
        <v>10003270</v>
      </c>
      <c r="B104" t="s">
        <v>57</v>
      </c>
      <c r="C104" s="2">
        <v>3175</v>
      </c>
      <c r="D104">
        <v>85</v>
      </c>
      <c r="E104">
        <v>90</v>
      </c>
      <c r="F104">
        <v>25</v>
      </c>
      <c r="G104">
        <v>0</v>
      </c>
      <c r="H104" s="2">
        <v>3370</v>
      </c>
      <c r="I104" s="2">
        <v>1625</v>
      </c>
      <c r="J104" s="2">
        <v>3640</v>
      </c>
      <c r="K104" s="2">
        <v>5265</v>
      </c>
      <c r="L104">
        <v>0</v>
      </c>
      <c r="M104" s="2">
        <v>8635</v>
      </c>
    </row>
    <row r="105" spans="1:13" x14ac:dyDescent="0.3">
      <c r="A105">
        <v>10004023</v>
      </c>
      <c r="B105" t="s">
        <v>281</v>
      </c>
      <c r="C105">
        <v>100</v>
      </c>
      <c r="D105">
        <v>0</v>
      </c>
      <c r="E105">
        <v>0</v>
      </c>
      <c r="F105">
        <v>0</v>
      </c>
      <c r="G105">
        <v>0</v>
      </c>
      <c r="H105">
        <v>100</v>
      </c>
      <c r="I105">
        <v>0</v>
      </c>
      <c r="J105">
        <v>0</v>
      </c>
      <c r="K105">
        <v>0</v>
      </c>
      <c r="L105">
        <v>0</v>
      </c>
      <c r="M105">
        <v>100</v>
      </c>
    </row>
    <row r="106" spans="1:13" x14ac:dyDescent="0.3">
      <c r="A106">
        <v>10035638</v>
      </c>
      <c r="B106" t="s">
        <v>193</v>
      </c>
      <c r="C106">
        <v>320</v>
      </c>
      <c r="D106">
        <v>5</v>
      </c>
      <c r="E106">
        <v>5</v>
      </c>
      <c r="F106">
        <v>0</v>
      </c>
      <c r="G106">
        <v>15</v>
      </c>
      <c r="H106">
        <v>345</v>
      </c>
      <c r="I106">
        <v>115</v>
      </c>
      <c r="J106">
        <v>50</v>
      </c>
      <c r="K106">
        <v>165</v>
      </c>
      <c r="L106">
        <v>0</v>
      </c>
      <c r="M106">
        <v>510</v>
      </c>
    </row>
    <row r="107" spans="1:13" x14ac:dyDescent="0.3">
      <c r="A107">
        <v>10029682</v>
      </c>
      <c r="B107" t="s">
        <v>194</v>
      </c>
      <c r="C107">
        <v>10</v>
      </c>
      <c r="D107">
        <v>0</v>
      </c>
      <c r="E107">
        <v>0</v>
      </c>
      <c r="F107">
        <v>0</v>
      </c>
      <c r="G107">
        <v>0</v>
      </c>
      <c r="H107">
        <v>10</v>
      </c>
      <c r="I107">
        <v>0</v>
      </c>
      <c r="J107">
        <v>0</v>
      </c>
      <c r="K107">
        <v>0</v>
      </c>
      <c r="L107">
        <v>0</v>
      </c>
      <c r="M107">
        <v>10</v>
      </c>
    </row>
    <row r="108" spans="1:13" x14ac:dyDescent="0.3">
      <c r="A108">
        <v>10021682</v>
      </c>
      <c r="B108" t="s">
        <v>195</v>
      </c>
      <c r="C108">
        <v>520</v>
      </c>
      <c r="D108">
        <v>5</v>
      </c>
      <c r="E108">
        <v>10</v>
      </c>
      <c r="F108">
        <v>5</v>
      </c>
      <c r="G108">
        <v>0</v>
      </c>
      <c r="H108">
        <v>540</v>
      </c>
      <c r="I108">
        <v>0</v>
      </c>
      <c r="J108">
        <v>0</v>
      </c>
      <c r="K108">
        <v>0</v>
      </c>
      <c r="L108">
        <v>0</v>
      </c>
      <c r="M108">
        <v>540</v>
      </c>
    </row>
    <row r="109" spans="1:13" x14ac:dyDescent="0.3">
      <c r="A109">
        <v>10007767</v>
      </c>
      <c r="B109" t="s">
        <v>58</v>
      </c>
      <c r="C109" s="2">
        <v>4000</v>
      </c>
      <c r="D109">
        <v>20</v>
      </c>
      <c r="E109">
        <v>95</v>
      </c>
      <c r="F109">
        <v>15</v>
      </c>
      <c r="G109">
        <v>5</v>
      </c>
      <c r="H109" s="2">
        <v>4135</v>
      </c>
      <c r="I109">
        <v>100</v>
      </c>
      <c r="J109">
        <v>285</v>
      </c>
      <c r="K109">
        <v>385</v>
      </c>
      <c r="L109">
        <v>0</v>
      </c>
      <c r="M109" s="2">
        <v>4520</v>
      </c>
    </row>
    <row r="110" spans="1:13" x14ac:dyDescent="0.3">
      <c r="A110">
        <v>10003566</v>
      </c>
      <c r="B110" t="s">
        <v>282</v>
      </c>
      <c r="C110">
        <v>355</v>
      </c>
      <c r="D110">
        <v>0</v>
      </c>
      <c r="E110">
        <v>0</v>
      </c>
      <c r="F110">
        <v>0</v>
      </c>
      <c r="G110">
        <v>0</v>
      </c>
      <c r="H110">
        <v>355</v>
      </c>
      <c r="I110">
        <v>0</v>
      </c>
      <c r="J110">
        <v>0</v>
      </c>
      <c r="K110">
        <v>0</v>
      </c>
      <c r="L110">
        <v>0</v>
      </c>
      <c r="M110">
        <v>355</v>
      </c>
    </row>
    <row r="111" spans="1:13" x14ac:dyDescent="0.3">
      <c r="A111">
        <v>10007150</v>
      </c>
      <c r="B111" t="s">
        <v>59</v>
      </c>
      <c r="C111" s="2">
        <v>5475</v>
      </c>
      <c r="D111">
        <v>10</v>
      </c>
      <c r="E111">
        <v>50</v>
      </c>
      <c r="F111">
        <v>20</v>
      </c>
      <c r="G111">
        <v>15</v>
      </c>
      <c r="H111" s="2">
        <v>5565</v>
      </c>
      <c r="I111">
        <v>555</v>
      </c>
      <c r="J111" s="2">
        <v>1260</v>
      </c>
      <c r="K111" s="2">
        <v>1820</v>
      </c>
      <c r="L111">
        <v>0</v>
      </c>
      <c r="M111" s="2">
        <v>7385</v>
      </c>
    </row>
    <row r="112" spans="1:13" x14ac:dyDescent="0.3">
      <c r="A112">
        <v>10003645</v>
      </c>
      <c r="B112" t="s">
        <v>60</v>
      </c>
      <c r="C112" s="2">
        <v>9130</v>
      </c>
      <c r="D112">
        <v>90</v>
      </c>
      <c r="E112">
        <v>85</v>
      </c>
      <c r="F112">
        <v>40</v>
      </c>
      <c r="G112">
        <v>5</v>
      </c>
      <c r="H112" s="2">
        <v>9355</v>
      </c>
      <c r="I112" s="2">
        <v>1990</v>
      </c>
      <c r="J112" s="2">
        <v>5185</v>
      </c>
      <c r="K112" s="2">
        <v>7175</v>
      </c>
      <c r="L112">
        <v>0</v>
      </c>
      <c r="M112" s="2">
        <v>16525</v>
      </c>
    </row>
    <row r="113" spans="1:13" x14ac:dyDescent="0.3">
      <c r="A113">
        <v>10008325</v>
      </c>
      <c r="B113" t="s">
        <v>196</v>
      </c>
      <c r="C113">
        <v>80</v>
      </c>
      <c r="D113">
        <v>0</v>
      </c>
      <c r="E113">
        <v>0</v>
      </c>
      <c r="F113">
        <v>0</v>
      </c>
      <c r="G113">
        <v>0</v>
      </c>
      <c r="H113">
        <v>80</v>
      </c>
      <c r="I113">
        <v>5</v>
      </c>
      <c r="J113">
        <v>10</v>
      </c>
      <c r="K113">
        <v>15</v>
      </c>
      <c r="L113">
        <v>0</v>
      </c>
      <c r="M113">
        <v>95</v>
      </c>
    </row>
    <row r="114" spans="1:13" x14ac:dyDescent="0.3">
      <c r="A114">
        <v>10003678</v>
      </c>
      <c r="B114" t="s">
        <v>61</v>
      </c>
      <c r="C114" s="2">
        <v>5395</v>
      </c>
      <c r="D114">
        <v>10</v>
      </c>
      <c r="E114">
        <v>40</v>
      </c>
      <c r="F114">
        <v>5</v>
      </c>
      <c r="G114">
        <v>5</v>
      </c>
      <c r="H114" s="2">
        <v>5460</v>
      </c>
      <c r="I114">
        <v>370</v>
      </c>
      <c r="J114" s="2">
        <v>1485</v>
      </c>
      <c r="K114" s="2">
        <v>1855</v>
      </c>
      <c r="L114">
        <v>0</v>
      </c>
      <c r="M114" s="2">
        <v>7315</v>
      </c>
    </row>
    <row r="115" spans="1:13" x14ac:dyDescent="0.3">
      <c r="A115">
        <v>10007768</v>
      </c>
      <c r="B115" t="s">
        <v>63</v>
      </c>
      <c r="C115" s="2">
        <v>3475</v>
      </c>
      <c r="D115">
        <v>40</v>
      </c>
      <c r="E115">
        <v>120</v>
      </c>
      <c r="F115">
        <v>30</v>
      </c>
      <c r="G115">
        <v>30</v>
      </c>
      <c r="H115" s="2">
        <v>3695</v>
      </c>
      <c r="I115">
        <v>535</v>
      </c>
      <c r="J115" s="2">
        <v>1715</v>
      </c>
      <c r="K115" s="2">
        <v>2250</v>
      </c>
      <c r="L115">
        <v>0</v>
      </c>
      <c r="M115" s="2">
        <v>5945</v>
      </c>
    </row>
    <row r="116" spans="1:13" x14ac:dyDescent="0.3">
      <c r="A116">
        <v>10066551</v>
      </c>
      <c r="B116" t="s">
        <v>197</v>
      </c>
      <c r="C116">
        <v>115</v>
      </c>
      <c r="D116">
        <v>5</v>
      </c>
      <c r="E116">
        <v>0</v>
      </c>
      <c r="F116">
        <v>0</v>
      </c>
      <c r="G116">
        <v>0</v>
      </c>
      <c r="H116">
        <v>120</v>
      </c>
      <c r="I116">
        <v>5</v>
      </c>
      <c r="J116">
        <v>0</v>
      </c>
      <c r="K116">
        <v>5</v>
      </c>
      <c r="L116">
        <v>0</v>
      </c>
      <c r="M116">
        <v>125</v>
      </c>
    </row>
    <row r="117" spans="1:13" x14ac:dyDescent="0.3">
      <c r="A117">
        <v>10003854</v>
      </c>
      <c r="B117" t="s">
        <v>64</v>
      </c>
      <c r="C117">
        <v>690</v>
      </c>
      <c r="D117">
        <v>5</v>
      </c>
      <c r="E117">
        <v>5</v>
      </c>
      <c r="F117">
        <v>5</v>
      </c>
      <c r="G117">
        <v>5</v>
      </c>
      <c r="H117">
        <v>710</v>
      </c>
      <c r="I117">
        <v>20</v>
      </c>
      <c r="J117">
        <v>55</v>
      </c>
      <c r="K117">
        <v>80</v>
      </c>
      <c r="L117">
        <v>0</v>
      </c>
      <c r="M117">
        <v>790</v>
      </c>
    </row>
    <row r="118" spans="1:13" x14ac:dyDescent="0.3">
      <c r="A118">
        <v>10003861</v>
      </c>
      <c r="B118" t="s">
        <v>65</v>
      </c>
      <c r="C118" s="2">
        <v>9295</v>
      </c>
      <c r="D118">
        <v>55</v>
      </c>
      <c r="E118">
        <v>105</v>
      </c>
      <c r="F118">
        <v>85</v>
      </c>
      <c r="G118">
        <v>25</v>
      </c>
      <c r="H118" s="2">
        <v>9560</v>
      </c>
      <c r="I118">
        <v>185</v>
      </c>
      <c r="J118">
        <v>500</v>
      </c>
      <c r="K118">
        <v>685</v>
      </c>
      <c r="L118">
        <v>0</v>
      </c>
      <c r="M118" s="2">
        <v>10245</v>
      </c>
    </row>
    <row r="119" spans="1:13" x14ac:dyDescent="0.3">
      <c r="A119">
        <v>10034449</v>
      </c>
      <c r="B119" t="s">
        <v>66</v>
      </c>
      <c r="C119">
        <v>445</v>
      </c>
      <c r="D119">
        <v>15</v>
      </c>
      <c r="E119">
        <v>5</v>
      </c>
      <c r="F119">
        <v>5</v>
      </c>
      <c r="G119">
        <v>0</v>
      </c>
      <c r="H119">
        <v>470</v>
      </c>
      <c r="I119">
        <v>15</v>
      </c>
      <c r="J119">
        <v>25</v>
      </c>
      <c r="K119">
        <v>45</v>
      </c>
      <c r="L119">
        <v>0</v>
      </c>
      <c r="M119">
        <v>515</v>
      </c>
    </row>
    <row r="120" spans="1:13" x14ac:dyDescent="0.3">
      <c r="A120">
        <v>10007795</v>
      </c>
      <c r="B120" t="s">
        <v>67</v>
      </c>
      <c r="C120" s="2">
        <v>9150</v>
      </c>
      <c r="D120">
        <v>65</v>
      </c>
      <c r="E120">
        <v>145</v>
      </c>
      <c r="F120">
        <v>55</v>
      </c>
      <c r="G120">
        <v>35</v>
      </c>
      <c r="H120" s="2">
        <v>9450</v>
      </c>
      <c r="I120">
        <v>660</v>
      </c>
      <c r="J120" s="2">
        <v>5500</v>
      </c>
      <c r="K120" s="2">
        <v>6165</v>
      </c>
      <c r="L120">
        <v>0</v>
      </c>
      <c r="M120" s="2">
        <v>15615</v>
      </c>
    </row>
    <row r="121" spans="1:13" x14ac:dyDescent="0.3">
      <c r="A121">
        <v>10003863</v>
      </c>
      <c r="B121" t="s">
        <v>68</v>
      </c>
      <c r="C121" s="2">
        <v>1630</v>
      </c>
      <c r="D121">
        <v>5</v>
      </c>
      <c r="E121">
        <v>15</v>
      </c>
      <c r="F121">
        <v>15</v>
      </c>
      <c r="G121">
        <v>0</v>
      </c>
      <c r="H121" s="2">
        <v>1665</v>
      </c>
      <c r="I121">
        <v>25</v>
      </c>
      <c r="J121">
        <v>5</v>
      </c>
      <c r="K121">
        <v>30</v>
      </c>
      <c r="L121">
        <v>0</v>
      </c>
      <c r="M121" s="2">
        <v>1695</v>
      </c>
    </row>
    <row r="122" spans="1:13" x14ac:dyDescent="0.3">
      <c r="A122">
        <v>10007796</v>
      </c>
      <c r="B122" t="s">
        <v>69</v>
      </c>
      <c r="C122" s="2">
        <v>3920</v>
      </c>
      <c r="D122">
        <v>15</v>
      </c>
      <c r="E122">
        <v>70</v>
      </c>
      <c r="F122">
        <v>15</v>
      </c>
      <c r="G122">
        <v>5</v>
      </c>
      <c r="H122" s="2">
        <v>4025</v>
      </c>
      <c r="I122">
        <v>270</v>
      </c>
      <c r="J122" s="2">
        <v>1910</v>
      </c>
      <c r="K122" s="2">
        <v>2180</v>
      </c>
      <c r="L122">
        <v>0</v>
      </c>
      <c r="M122" s="2">
        <v>6205</v>
      </c>
    </row>
    <row r="123" spans="1:13" x14ac:dyDescent="0.3">
      <c r="A123">
        <v>10007151</v>
      </c>
      <c r="B123" t="s">
        <v>70</v>
      </c>
      <c r="C123" s="2">
        <v>6515</v>
      </c>
      <c r="D123">
        <v>20</v>
      </c>
      <c r="E123">
        <v>55</v>
      </c>
      <c r="F123">
        <v>15</v>
      </c>
      <c r="G123">
        <v>5</v>
      </c>
      <c r="H123" s="2">
        <v>6610</v>
      </c>
      <c r="I123">
        <v>100</v>
      </c>
      <c r="J123">
        <v>505</v>
      </c>
      <c r="K123">
        <v>600</v>
      </c>
      <c r="L123">
        <v>0</v>
      </c>
      <c r="M123" s="2">
        <v>7210</v>
      </c>
    </row>
    <row r="124" spans="1:13" x14ac:dyDescent="0.3">
      <c r="A124">
        <v>10003956</v>
      </c>
      <c r="B124" t="s">
        <v>199</v>
      </c>
      <c r="C124" s="2">
        <v>1835</v>
      </c>
      <c r="D124">
        <v>5</v>
      </c>
      <c r="E124">
        <v>65</v>
      </c>
      <c r="F124">
        <v>330</v>
      </c>
      <c r="G124">
        <v>10</v>
      </c>
      <c r="H124" s="2">
        <v>2240</v>
      </c>
      <c r="I124">
        <v>65</v>
      </c>
      <c r="J124">
        <v>45</v>
      </c>
      <c r="K124">
        <v>110</v>
      </c>
      <c r="L124">
        <v>0</v>
      </c>
      <c r="M124" s="2">
        <v>2350</v>
      </c>
    </row>
    <row r="125" spans="1:13" x14ac:dyDescent="0.3">
      <c r="A125">
        <v>10003957</v>
      </c>
      <c r="B125" t="s">
        <v>71</v>
      </c>
      <c r="C125" s="2">
        <v>8465</v>
      </c>
      <c r="D125">
        <v>20</v>
      </c>
      <c r="E125">
        <v>620</v>
      </c>
      <c r="F125">
        <v>860</v>
      </c>
      <c r="G125">
        <v>30</v>
      </c>
      <c r="H125" s="2">
        <v>9995</v>
      </c>
      <c r="I125">
        <v>225</v>
      </c>
      <c r="J125">
        <v>700</v>
      </c>
      <c r="K125">
        <v>925</v>
      </c>
      <c r="L125">
        <v>0</v>
      </c>
      <c r="M125" s="2">
        <v>10915</v>
      </c>
    </row>
    <row r="126" spans="1:13" x14ac:dyDescent="0.3">
      <c r="A126">
        <v>10003945</v>
      </c>
      <c r="B126" t="s">
        <v>200</v>
      </c>
      <c r="C126">
        <v>215</v>
      </c>
      <c r="D126">
        <v>0</v>
      </c>
      <c r="E126">
        <v>10</v>
      </c>
      <c r="F126">
        <v>0</v>
      </c>
      <c r="G126">
        <v>0</v>
      </c>
      <c r="H126">
        <v>230</v>
      </c>
      <c r="I126">
        <v>15</v>
      </c>
      <c r="J126">
        <v>55</v>
      </c>
      <c r="K126">
        <v>70</v>
      </c>
      <c r="L126">
        <v>0</v>
      </c>
      <c r="M126">
        <v>300</v>
      </c>
    </row>
    <row r="127" spans="1:13" x14ac:dyDescent="0.3">
      <c r="A127">
        <v>10006842</v>
      </c>
      <c r="B127" t="s">
        <v>72</v>
      </c>
      <c r="C127" s="2">
        <v>6275</v>
      </c>
      <c r="D127">
        <v>50</v>
      </c>
      <c r="E127">
        <v>360</v>
      </c>
      <c r="F127">
        <v>210</v>
      </c>
      <c r="G127">
        <v>35</v>
      </c>
      <c r="H127" s="2">
        <v>6935</v>
      </c>
      <c r="I127">
        <v>420</v>
      </c>
      <c r="J127" s="2">
        <v>4295</v>
      </c>
      <c r="K127" s="2">
        <v>4710</v>
      </c>
      <c r="L127">
        <v>0</v>
      </c>
      <c r="M127" s="2">
        <v>11650</v>
      </c>
    </row>
    <row r="128" spans="1:13" x14ac:dyDescent="0.3">
      <c r="A128">
        <v>10003958</v>
      </c>
      <c r="B128" t="s">
        <v>73</v>
      </c>
      <c r="C128">
        <v>185</v>
      </c>
      <c r="D128">
        <v>15</v>
      </c>
      <c r="E128">
        <v>15</v>
      </c>
      <c r="F128">
        <v>5</v>
      </c>
      <c r="G128">
        <v>0</v>
      </c>
      <c r="H128">
        <v>225</v>
      </c>
      <c r="I128">
        <v>35</v>
      </c>
      <c r="J128">
        <v>125</v>
      </c>
      <c r="K128">
        <v>160</v>
      </c>
      <c r="L128">
        <v>0</v>
      </c>
      <c r="M128">
        <v>385</v>
      </c>
    </row>
    <row r="129" spans="1:13" x14ac:dyDescent="0.3">
      <c r="A129">
        <v>10007820</v>
      </c>
      <c r="B129" t="s">
        <v>201</v>
      </c>
      <c r="C129">
        <v>5</v>
      </c>
      <c r="D129">
        <v>0</v>
      </c>
      <c r="E129" s="2">
        <v>1105</v>
      </c>
      <c r="F129">
        <v>0</v>
      </c>
      <c r="G129">
        <v>0</v>
      </c>
      <c r="H129" s="2">
        <v>1110</v>
      </c>
      <c r="I129">
        <v>0</v>
      </c>
      <c r="J129">
        <v>0</v>
      </c>
      <c r="K129">
        <v>0</v>
      </c>
      <c r="L129">
        <v>0</v>
      </c>
      <c r="M129" s="2">
        <v>1110</v>
      </c>
    </row>
    <row r="130" spans="1:13" x14ac:dyDescent="0.3">
      <c r="A130">
        <v>10007162</v>
      </c>
      <c r="B130" t="s">
        <v>74</v>
      </c>
      <c r="C130" s="2">
        <v>3225</v>
      </c>
      <c r="D130">
        <v>40</v>
      </c>
      <c r="E130">
        <v>45</v>
      </c>
      <c r="F130">
        <v>20</v>
      </c>
      <c r="G130">
        <v>5</v>
      </c>
      <c r="H130" s="2">
        <v>3335</v>
      </c>
      <c r="I130" s="2">
        <v>1085</v>
      </c>
      <c r="J130" s="2">
        <v>3460</v>
      </c>
      <c r="K130" s="2">
        <v>4545</v>
      </c>
      <c r="L130">
        <v>0</v>
      </c>
      <c r="M130" s="2">
        <v>7880</v>
      </c>
    </row>
    <row r="131" spans="1:13" x14ac:dyDescent="0.3">
      <c r="A131">
        <v>10013109</v>
      </c>
      <c r="B131" t="s">
        <v>202</v>
      </c>
      <c r="C131">
        <v>120</v>
      </c>
      <c r="D131">
        <v>0</v>
      </c>
      <c r="E131">
        <v>0</v>
      </c>
      <c r="F131">
        <v>0</v>
      </c>
      <c r="G131">
        <v>5</v>
      </c>
      <c r="H131">
        <v>125</v>
      </c>
      <c r="I131">
        <v>0</v>
      </c>
      <c r="J131">
        <v>0</v>
      </c>
      <c r="K131">
        <v>0</v>
      </c>
      <c r="L131">
        <v>0</v>
      </c>
      <c r="M131">
        <v>125</v>
      </c>
    </row>
    <row r="132" spans="1:13" x14ac:dyDescent="0.3">
      <c r="A132">
        <v>10007769</v>
      </c>
      <c r="B132" t="s">
        <v>203</v>
      </c>
      <c r="C132">
        <v>265</v>
      </c>
      <c r="D132">
        <v>0</v>
      </c>
      <c r="E132">
        <v>0</v>
      </c>
      <c r="F132">
        <v>0</v>
      </c>
      <c r="G132">
        <v>0</v>
      </c>
      <c r="H132">
        <v>265</v>
      </c>
      <c r="I132">
        <v>220</v>
      </c>
      <c r="J132">
        <v>810</v>
      </c>
      <c r="K132" s="2">
        <v>1030</v>
      </c>
      <c r="L132">
        <v>0</v>
      </c>
      <c r="M132" s="2">
        <v>1295</v>
      </c>
    </row>
    <row r="133" spans="1:13" x14ac:dyDescent="0.3">
      <c r="A133">
        <v>10030391</v>
      </c>
      <c r="B133" t="s">
        <v>284</v>
      </c>
      <c r="C133">
        <v>380</v>
      </c>
      <c r="D133">
        <v>0</v>
      </c>
      <c r="E133">
        <v>0</v>
      </c>
      <c r="F133">
        <v>0</v>
      </c>
      <c r="G133">
        <v>0</v>
      </c>
      <c r="H133">
        <v>380</v>
      </c>
      <c r="I133">
        <v>0</v>
      </c>
      <c r="J133">
        <v>0</v>
      </c>
      <c r="K133">
        <v>0</v>
      </c>
      <c r="L133">
        <v>0</v>
      </c>
      <c r="M133">
        <v>380</v>
      </c>
    </row>
    <row r="134" spans="1:13" x14ac:dyDescent="0.3">
      <c r="A134">
        <v>10007797</v>
      </c>
      <c r="B134" t="s">
        <v>204</v>
      </c>
      <c r="C134">
        <v>50</v>
      </c>
      <c r="D134">
        <v>0</v>
      </c>
      <c r="E134">
        <v>0</v>
      </c>
      <c r="F134">
        <v>0</v>
      </c>
      <c r="G134">
        <v>0</v>
      </c>
      <c r="H134">
        <v>55</v>
      </c>
      <c r="I134">
        <v>10</v>
      </c>
      <c r="J134">
        <v>30</v>
      </c>
      <c r="K134">
        <v>40</v>
      </c>
      <c r="L134">
        <v>0</v>
      </c>
      <c r="M134">
        <v>95</v>
      </c>
    </row>
    <row r="135" spans="1:13" x14ac:dyDescent="0.3">
      <c r="A135">
        <v>10039082</v>
      </c>
      <c r="B135" t="s">
        <v>205</v>
      </c>
      <c r="C135">
        <v>55</v>
      </c>
      <c r="D135">
        <v>0</v>
      </c>
      <c r="E135">
        <v>0</v>
      </c>
      <c r="F135">
        <v>0</v>
      </c>
      <c r="G135">
        <v>0</v>
      </c>
      <c r="H135">
        <v>55</v>
      </c>
      <c r="I135">
        <v>10</v>
      </c>
      <c r="J135">
        <v>5</v>
      </c>
      <c r="K135">
        <v>15</v>
      </c>
      <c r="L135">
        <v>0</v>
      </c>
      <c r="M135">
        <v>70</v>
      </c>
    </row>
    <row r="136" spans="1:13" x14ac:dyDescent="0.3">
      <c r="A136">
        <v>10023434</v>
      </c>
      <c r="B136" t="s">
        <v>206</v>
      </c>
      <c r="C136">
        <v>50</v>
      </c>
      <c r="D136">
        <v>0</v>
      </c>
      <c r="E136">
        <v>0</v>
      </c>
      <c r="F136">
        <v>0</v>
      </c>
      <c r="G136">
        <v>0</v>
      </c>
      <c r="H136">
        <v>50</v>
      </c>
      <c r="I136">
        <v>0</v>
      </c>
      <c r="J136">
        <v>0</v>
      </c>
      <c r="K136">
        <v>0</v>
      </c>
      <c r="L136">
        <v>0</v>
      </c>
      <c r="M136">
        <v>50</v>
      </c>
    </row>
    <row r="137" spans="1:13" x14ac:dyDescent="0.3">
      <c r="A137">
        <v>10015506</v>
      </c>
      <c r="B137" t="s">
        <v>208</v>
      </c>
      <c r="C137">
        <v>590</v>
      </c>
      <c r="D137">
        <v>0</v>
      </c>
      <c r="E137">
        <v>0</v>
      </c>
      <c r="F137">
        <v>0</v>
      </c>
      <c r="G137">
        <v>0</v>
      </c>
      <c r="H137">
        <v>590</v>
      </c>
      <c r="I137">
        <v>10</v>
      </c>
      <c r="J137">
        <v>0</v>
      </c>
      <c r="K137">
        <v>10</v>
      </c>
      <c r="L137">
        <v>0</v>
      </c>
      <c r="M137">
        <v>595</v>
      </c>
    </row>
    <row r="138" spans="1:13" x14ac:dyDescent="0.3">
      <c r="A138">
        <v>10004048</v>
      </c>
      <c r="B138" t="s">
        <v>75</v>
      </c>
      <c r="C138" s="2">
        <v>3695</v>
      </c>
      <c r="D138">
        <v>15</v>
      </c>
      <c r="E138">
        <v>20</v>
      </c>
      <c r="F138">
        <v>10</v>
      </c>
      <c r="G138">
        <v>5</v>
      </c>
      <c r="H138" s="2">
        <v>3745</v>
      </c>
      <c r="I138">
        <v>240</v>
      </c>
      <c r="J138">
        <v>190</v>
      </c>
      <c r="K138">
        <v>430</v>
      </c>
      <c r="L138">
        <v>0</v>
      </c>
      <c r="M138" s="2">
        <v>4175</v>
      </c>
    </row>
    <row r="139" spans="1:13" x14ac:dyDescent="0.3">
      <c r="A139">
        <v>10032594</v>
      </c>
      <c r="B139" t="s">
        <v>209</v>
      </c>
      <c r="C139">
        <v>120</v>
      </c>
      <c r="D139">
        <v>0</v>
      </c>
      <c r="E139">
        <v>0</v>
      </c>
      <c r="F139">
        <v>0</v>
      </c>
      <c r="G139">
        <v>0</v>
      </c>
      <c r="H139">
        <v>120</v>
      </c>
      <c r="I139">
        <v>0</v>
      </c>
      <c r="J139">
        <v>0</v>
      </c>
      <c r="K139">
        <v>0</v>
      </c>
      <c r="L139">
        <v>0</v>
      </c>
      <c r="M139">
        <v>120</v>
      </c>
    </row>
    <row r="140" spans="1:13" x14ac:dyDescent="0.3">
      <c r="A140">
        <v>10004078</v>
      </c>
      <c r="B140" t="s">
        <v>210</v>
      </c>
      <c r="C140" s="2">
        <v>7510</v>
      </c>
      <c r="D140">
        <v>10</v>
      </c>
      <c r="E140">
        <v>30</v>
      </c>
      <c r="F140">
        <v>25</v>
      </c>
      <c r="G140">
        <v>5</v>
      </c>
      <c r="H140" s="2">
        <v>7585</v>
      </c>
      <c r="I140">
        <v>305</v>
      </c>
      <c r="J140">
        <v>485</v>
      </c>
      <c r="K140">
        <v>795</v>
      </c>
      <c r="L140">
        <v>0</v>
      </c>
      <c r="M140" s="2">
        <v>8380</v>
      </c>
    </row>
    <row r="141" spans="1:13" x14ac:dyDescent="0.3">
      <c r="A141">
        <v>10004063</v>
      </c>
      <c r="B141" t="s">
        <v>76</v>
      </c>
      <c r="C141" s="2">
        <v>1755</v>
      </c>
      <c r="D141">
        <v>30</v>
      </c>
      <c r="E141">
        <v>35</v>
      </c>
      <c r="F141">
        <v>5</v>
      </c>
      <c r="G141">
        <v>5</v>
      </c>
      <c r="H141" s="2">
        <v>1830</v>
      </c>
      <c r="I141" s="2">
        <v>1425</v>
      </c>
      <c r="J141" s="2">
        <v>3720</v>
      </c>
      <c r="K141" s="2">
        <v>5145</v>
      </c>
      <c r="L141">
        <v>0</v>
      </c>
      <c r="M141" s="2">
        <v>6975</v>
      </c>
    </row>
    <row r="142" spans="1:13" x14ac:dyDescent="0.3">
      <c r="A142">
        <v>10007771</v>
      </c>
      <c r="B142" t="s">
        <v>77</v>
      </c>
      <c r="C142">
        <v>325</v>
      </c>
      <c r="D142">
        <v>10</v>
      </c>
      <c r="E142">
        <v>5</v>
      </c>
      <c r="F142">
        <v>5</v>
      </c>
      <c r="G142">
        <v>0</v>
      </c>
      <c r="H142">
        <v>340</v>
      </c>
      <c r="I142">
        <v>80</v>
      </c>
      <c r="J142">
        <v>360</v>
      </c>
      <c r="K142">
        <v>440</v>
      </c>
      <c r="L142">
        <v>0</v>
      </c>
      <c r="M142">
        <v>785</v>
      </c>
    </row>
    <row r="143" spans="1:13" x14ac:dyDescent="0.3">
      <c r="A143">
        <v>10022285</v>
      </c>
      <c r="B143" t="s">
        <v>211</v>
      </c>
      <c r="C143">
        <v>205</v>
      </c>
      <c r="D143">
        <v>0</v>
      </c>
      <c r="E143">
        <v>0</v>
      </c>
      <c r="F143">
        <v>0</v>
      </c>
      <c r="G143">
        <v>0</v>
      </c>
      <c r="H143">
        <v>205</v>
      </c>
      <c r="I143">
        <v>0</v>
      </c>
      <c r="J143">
        <v>0</v>
      </c>
      <c r="K143">
        <v>0</v>
      </c>
      <c r="L143">
        <v>0</v>
      </c>
      <c r="M143">
        <v>205</v>
      </c>
    </row>
    <row r="144" spans="1:13" x14ac:dyDescent="0.3">
      <c r="A144">
        <v>10004075</v>
      </c>
      <c r="B144" t="s">
        <v>212</v>
      </c>
      <c r="C144">
        <v>70</v>
      </c>
      <c r="D144">
        <v>0</v>
      </c>
      <c r="E144">
        <v>0</v>
      </c>
      <c r="F144">
        <v>0</v>
      </c>
      <c r="G144">
        <v>0</v>
      </c>
      <c r="H144">
        <v>75</v>
      </c>
      <c r="I144">
        <v>0</v>
      </c>
      <c r="J144">
        <v>5</v>
      </c>
      <c r="K144">
        <v>5</v>
      </c>
      <c r="L144">
        <v>0</v>
      </c>
      <c r="M144">
        <v>85</v>
      </c>
    </row>
    <row r="145" spans="1:13" x14ac:dyDescent="0.3">
      <c r="A145">
        <v>10004079</v>
      </c>
      <c r="B145" t="s">
        <v>213</v>
      </c>
      <c r="C145">
        <v>75</v>
      </c>
      <c r="D145">
        <v>10</v>
      </c>
      <c r="E145">
        <v>5</v>
      </c>
      <c r="F145">
        <v>0</v>
      </c>
      <c r="G145">
        <v>0</v>
      </c>
      <c r="H145">
        <v>90</v>
      </c>
      <c r="I145">
        <v>15</v>
      </c>
      <c r="J145">
        <v>5</v>
      </c>
      <c r="K145">
        <v>20</v>
      </c>
      <c r="L145">
        <v>0</v>
      </c>
      <c r="M145">
        <v>110</v>
      </c>
    </row>
    <row r="146" spans="1:13" x14ac:dyDescent="0.3">
      <c r="A146">
        <v>10062810</v>
      </c>
      <c r="B146" t="s">
        <v>214</v>
      </c>
      <c r="C146">
        <v>30</v>
      </c>
      <c r="D146">
        <v>0</v>
      </c>
      <c r="E146">
        <v>0</v>
      </c>
      <c r="F146">
        <v>0</v>
      </c>
      <c r="G146">
        <v>0</v>
      </c>
      <c r="H146">
        <v>35</v>
      </c>
      <c r="I146">
        <v>5</v>
      </c>
      <c r="J146">
        <v>0</v>
      </c>
      <c r="K146">
        <v>5</v>
      </c>
      <c r="L146">
        <v>0</v>
      </c>
      <c r="M146">
        <v>40</v>
      </c>
    </row>
    <row r="147" spans="1:13" x14ac:dyDescent="0.3">
      <c r="A147">
        <v>10008289</v>
      </c>
      <c r="B147" t="s">
        <v>215</v>
      </c>
      <c r="C147">
        <v>125</v>
      </c>
      <c r="D147">
        <v>5</v>
      </c>
      <c r="E147">
        <v>0</v>
      </c>
      <c r="F147">
        <v>0</v>
      </c>
      <c r="G147">
        <v>0</v>
      </c>
      <c r="H147">
        <v>130</v>
      </c>
      <c r="I147">
        <v>5</v>
      </c>
      <c r="J147">
        <v>0</v>
      </c>
      <c r="K147">
        <v>5</v>
      </c>
      <c r="L147">
        <v>0</v>
      </c>
      <c r="M147">
        <v>135</v>
      </c>
    </row>
    <row r="148" spans="1:13" x14ac:dyDescent="0.3">
      <c r="A148">
        <v>10004035</v>
      </c>
      <c r="B148" t="s">
        <v>216</v>
      </c>
      <c r="C148">
        <v>10</v>
      </c>
      <c r="D148">
        <v>0</v>
      </c>
      <c r="E148">
        <v>0</v>
      </c>
      <c r="F148">
        <v>0</v>
      </c>
      <c r="G148">
        <v>0</v>
      </c>
      <c r="H148">
        <v>10</v>
      </c>
      <c r="I148">
        <v>10</v>
      </c>
      <c r="J148">
        <v>10</v>
      </c>
      <c r="K148">
        <v>20</v>
      </c>
      <c r="L148">
        <v>0</v>
      </c>
      <c r="M148">
        <v>35</v>
      </c>
    </row>
    <row r="149" spans="1:13" x14ac:dyDescent="0.3">
      <c r="A149">
        <v>10004113</v>
      </c>
      <c r="B149" t="s">
        <v>78</v>
      </c>
      <c r="C149" s="2">
        <v>4245</v>
      </c>
      <c r="D149">
        <v>40</v>
      </c>
      <c r="E149">
        <v>115</v>
      </c>
      <c r="F149">
        <v>55</v>
      </c>
      <c r="G149">
        <v>20</v>
      </c>
      <c r="H149" s="2">
        <v>4470</v>
      </c>
      <c r="I149">
        <v>295</v>
      </c>
      <c r="J149" s="2">
        <v>2210</v>
      </c>
      <c r="K149" s="2">
        <v>2510</v>
      </c>
      <c r="L149">
        <v>0</v>
      </c>
      <c r="M149" s="2">
        <v>6980</v>
      </c>
    </row>
    <row r="150" spans="1:13" x14ac:dyDescent="0.3">
      <c r="A150">
        <v>10009612</v>
      </c>
      <c r="B150" t="s">
        <v>217</v>
      </c>
      <c r="C150">
        <v>30</v>
      </c>
      <c r="D150">
        <v>0</v>
      </c>
      <c r="E150">
        <v>0</v>
      </c>
      <c r="F150">
        <v>0</v>
      </c>
      <c r="G150">
        <v>0</v>
      </c>
      <c r="H150">
        <v>30</v>
      </c>
      <c r="I150">
        <v>0</v>
      </c>
      <c r="J150">
        <v>0</v>
      </c>
      <c r="K150">
        <v>0</v>
      </c>
      <c r="L150">
        <v>0</v>
      </c>
      <c r="M150">
        <v>30</v>
      </c>
    </row>
    <row r="151" spans="1:13" x14ac:dyDescent="0.3">
      <c r="A151">
        <v>10004180</v>
      </c>
      <c r="B151" t="s">
        <v>79</v>
      </c>
      <c r="C151" s="2">
        <v>11575</v>
      </c>
      <c r="D151">
        <v>55</v>
      </c>
      <c r="E151">
        <v>305</v>
      </c>
      <c r="F151">
        <v>165</v>
      </c>
      <c r="G151">
        <v>35</v>
      </c>
      <c r="H151" s="2">
        <v>12140</v>
      </c>
      <c r="I151">
        <v>375</v>
      </c>
      <c r="J151">
        <v>905</v>
      </c>
      <c r="K151" s="2">
        <v>1280</v>
      </c>
      <c r="L151">
        <v>0</v>
      </c>
      <c r="M151" s="2">
        <v>13415</v>
      </c>
    </row>
    <row r="152" spans="1:13" x14ac:dyDescent="0.3">
      <c r="A152">
        <v>10007798</v>
      </c>
      <c r="B152" t="s">
        <v>80</v>
      </c>
      <c r="C152" s="2">
        <v>8590</v>
      </c>
      <c r="D152">
        <v>135</v>
      </c>
      <c r="E152">
        <v>295</v>
      </c>
      <c r="F152">
        <v>125</v>
      </c>
      <c r="G152">
        <v>30</v>
      </c>
      <c r="H152" s="2">
        <v>9175</v>
      </c>
      <c r="I152" s="2">
        <v>1175</v>
      </c>
      <c r="J152" s="2">
        <v>6500</v>
      </c>
      <c r="K152" s="2">
        <v>7675</v>
      </c>
      <c r="L152">
        <v>0</v>
      </c>
      <c r="M152" s="2">
        <v>16850</v>
      </c>
    </row>
    <row r="153" spans="1:13" x14ac:dyDescent="0.3">
      <c r="A153">
        <v>10009527</v>
      </c>
      <c r="B153" t="s">
        <v>218</v>
      </c>
      <c r="C153">
        <v>35</v>
      </c>
      <c r="D153">
        <v>0</v>
      </c>
      <c r="E153">
        <v>0</v>
      </c>
      <c r="F153">
        <v>0</v>
      </c>
      <c r="G153">
        <v>0</v>
      </c>
      <c r="H153">
        <v>35</v>
      </c>
      <c r="I153">
        <v>95</v>
      </c>
      <c r="J153">
        <v>220</v>
      </c>
      <c r="K153">
        <v>315</v>
      </c>
      <c r="L153">
        <v>0</v>
      </c>
      <c r="M153">
        <v>355</v>
      </c>
    </row>
    <row r="154" spans="1:13" x14ac:dyDescent="0.3">
      <c r="A154">
        <v>10023452</v>
      </c>
      <c r="B154" t="s">
        <v>219</v>
      </c>
      <c r="C154">
        <v>55</v>
      </c>
      <c r="D154">
        <v>0</v>
      </c>
      <c r="E154">
        <v>0</v>
      </c>
      <c r="F154">
        <v>0</v>
      </c>
      <c r="G154">
        <v>0</v>
      </c>
      <c r="H154">
        <v>55</v>
      </c>
      <c r="I154">
        <v>5</v>
      </c>
      <c r="J154">
        <v>0</v>
      </c>
      <c r="K154">
        <v>5</v>
      </c>
      <c r="L154">
        <v>0</v>
      </c>
      <c r="M154">
        <v>60</v>
      </c>
    </row>
    <row r="155" spans="1:13" x14ac:dyDescent="0.3">
      <c r="A155">
        <v>10023453</v>
      </c>
      <c r="B155" t="s">
        <v>220</v>
      </c>
      <c r="C155">
        <v>35</v>
      </c>
      <c r="D155">
        <v>0</v>
      </c>
      <c r="E155">
        <v>0</v>
      </c>
      <c r="F155">
        <v>0</v>
      </c>
      <c r="G155">
        <v>0</v>
      </c>
      <c r="H155">
        <v>35</v>
      </c>
      <c r="I155">
        <v>0</v>
      </c>
      <c r="J155">
        <v>0</v>
      </c>
      <c r="K155">
        <v>0</v>
      </c>
      <c r="L155">
        <v>0</v>
      </c>
      <c r="M155">
        <v>35</v>
      </c>
    </row>
    <row r="156" spans="1:13" x14ac:dyDescent="0.3">
      <c r="A156">
        <v>10020416</v>
      </c>
      <c r="B156" t="s">
        <v>221</v>
      </c>
      <c r="C156">
        <v>25</v>
      </c>
      <c r="D156">
        <v>0</v>
      </c>
      <c r="E156">
        <v>0</v>
      </c>
      <c r="F156">
        <v>0</v>
      </c>
      <c r="G156">
        <v>0</v>
      </c>
      <c r="H156">
        <v>30</v>
      </c>
      <c r="I156">
        <v>0</v>
      </c>
      <c r="J156">
        <v>0</v>
      </c>
      <c r="K156">
        <v>0</v>
      </c>
      <c r="L156">
        <v>0</v>
      </c>
      <c r="M156">
        <v>30</v>
      </c>
    </row>
    <row r="157" spans="1:13" x14ac:dyDescent="0.3">
      <c r="A157">
        <v>10030776</v>
      </c>
      <c r="B157" t="s">
        <v>222</v>
      </c>
      <c r="C157">
        <v>220</v>
      </c>
      <c r="D157">
        <v>0</v>
      </c>
      <c r="E157">
        <v>0</v>
      </c>
      <c r="F157">
        <v>0</v>
      </c>
      <c r="G157">
        <v>0</v>
      </c>
      <c r="H157">
        <v>225</v>
      </c>
      <c r="I157">
        <v>0</v>
      </c>
      <c r="J157">
        <v>0</v>
      </c>
      <c r="K157">
        <v>0</v>
      </c>
      <c r="L157">
        <v>0</v>
      </c>
      <c r="M157">
        <v>225</v>
      </c>
    </row>
    <row r="158" spans="1:13" x14ac:dyDescent="0.3">
      <c r="A158">
        <v>10004320</v>
      </c>
      <c r="B158" t="s">
        <v>223</v>
      </c>
      <c r="C158">
        <v>130</v>
      </c>
      <c r="D158">
        <v>0</v>
      </c>
      <c r="E158">
        <v>0</v>
      </c>
      <c r="F158">
        <v>0</v>
      </c>
      <c r="G158">
        <v>0</v>
      </c>
      <c r="H158">
        <v>135</v>
      </c>
      <c r="I158">
        <v>0</v>
      </c>
      <c r="J158">
        <v>0</v>
      </c>
      <c r="K158">
        <v>5</v>
      </c>
      <c r="L158">
        <v>0</v>
      </c>
      <c r="M158">
        <v>135</v>
      </c>
    </row>
    <row r="159" spans="1:13" x14ac:dyDescent="0.3">
      <c r="A159">
        <v>10004351</v>
      </c>
      <c r="B159" t="s">
        <v>81</v>
      </c>
      <c r="C159" s="2">
        <v>5975</v>
      </c>
      <c r="D159">
        <v>25</v>
      </c>
      <c r="E159">
        <v>35</v>
      </c>
      <c r="F159">
        <v>5</v>
      </c>
      <c r="G159">
        <v>15</v>
      </c>
      <c r="H159" s="2">
        <v>6055</v>
      </c>
      <c r="I159">
        <v>755</v>
      </c>
      <c r="J159" s="2">
        <v>1400</v>
      </c>
      <c r="K159" s="2">
        <v>2155</v>
      </c>
      <c r="L159">
        <v>0</v>
      </c>
      <c r="M159" s="2">
        <v>8210</v>
      </c>
    </row>
    <row r="160" spans="1:13" x14ac:dyDescent="0.3">
      <c r="A160">
        <v>10004365</v>
      </c>
      <c r="B160" t="s">
        <v>285</v>
      </c>
      <c r="C160">
        <v>15</v>
      </c>
      <c r="D160">
        <v>0</v>
      </c>
      <c r="E160">
        <v>5</v>
      </c>
      <c r="F160">
        <v>0</v>
      </c>
      <c r="G160">
        <v>0</v>
      </c>
      <c r="H160">
        <v>20</v>
      </c>
      <c r="I160">
        <v>0</v>
      </c>
      <c r="J160">
        <v>0</v>
      </c>
      <c r="K160">
        <v>0</v>
      </c>
      <c r="L160">
        <v>0</v>
      </c>
      <c r="M160">
        <v>25</v>
      </c>
    </row>
    <row r="161" spans="1:13" x14ac:dyDescent="0.3">
      <c r="A161">
        <v>10032277</v>
      </c>
      <c r="B161" t="s">
        <v>224</v>
      </c>
      <c r="C161">
        <v>40</v>
      </c>
      <c r="D161">
        <v>0</v>
      </c>
      <c r="E161">
        <v>0</v>
      </c>
      <c r="F161">
        <v>0</v>
      </c>
      <c r="G161">
        <v>0</v>
      </c>
      <c r="H161">
        <v>40</v>
      </c>
      <c r="I161">
        <v>0</v>
      </c>
      <c r="J161">
        <v>0</v>
      </c>
      <c r="K161">
        <v>0</v>
      </c>
      <c r="L161">
        <v>0</v>
      </c>
      <c r="M161">
        <v>40</v>
      </c>
    </row>
    <row r="162" spans="1:13" x14ac:dyDescent="0.3">
      <c r="A162">
        <v>10004450</v>
      </c>
      <c r="B162" t="s">
        <v>225</v>
      </c>
      <c r="C162">
        <v>155</v>
      </c>
      <c r="D162">
        <v>10</v>
      </c>
      <c r="E162">
        <v>5</v>
      </c>
      <c r="F162">
        <v>0</v>
      </c>
      <c r="G162">
        <v>0</v>
      </c>
      <c r="H162">
        <v>170</v>
      </c>
      <c r="I162">
        <v>10</v>
      </c>
      <c r="J162">
        <v>25</v>
      </c>
      <c r="K162">
        <v>35</v>
      </c>
      <c r="L162">
        <v>0</v>
      </c>
      <c r="M162">
        <v>200</v>
      </c>
    </row>
    <row r="163" spans="1:13" x14ac:dyDescent="0.3">
      <c r="A163">
        <v>10023777</v>
      </c>
      <c r="B163" t="s">
        <v>226</v>
      </c>
      <c r="C163">
        <v>650</v>
      </c>
      <c r="D163">
        <v>0</v>
      </c>
      <c r="E163">
        <v>0</v>
      </c>
      <c r="F163">
        <v>0</v>
      </c>
      <c r="G163">
        <v>0</v>
      </c>
      <c r="H163">
        <v>650</v>
      </c>
      <c r="I163">
        <v>0</v>
      </c>
      <c r="J163">
        <v>0</v>
      </c>
      <c r="K163">
        <v>0</v>
      </c>
      <c r="L163">
        <v>0</v>
      </c>
      <c r="M163">
        <v>650</v>
      </c>
    </row>
    <row r="164" spans="1:13" x14ac:dyDescent="0.3">
      <c r="A164">
        <v>10023454</v>
      </c>
      <c r="B164" t="s">
        <v>227</v>
      </c>
      <c r="C164">
        <v>90</v>
      </c>
      <c r="D164">
        <v>0</v>
      </c>
      <c r="E164">
        <v>0</v>
      </c>
      <c r="F164">
        <v>0</v>
      </c>
      <c r="G164">
        <v>0</v>
      </c>
      <c r="H164">
        <v>90</v>
      </c>
      <c r="I164">
        <v>0</v>
      </c>
      <c r="J164">
        <v>0</v>
      </c>
      <c r="K164">
        <v>0</v>
      </c>
      <c r="L164">
        <v>0</v>
      </c>
      <c r="M164">
        <v>90</v>
      </c>
    </row>
    <row r="165" spans="1:13" x14ac:dyDescent="0.3">
      <c r="A165">
        <v>10000216</v>
      </c>
      <c r="B165" t="s">
        <v>228</v>
      </c>
      <c r="C165">
        <v>15</v>
      </c>
      <c r="D165">
        <v>0</v>
      </c>
      <c r="E165">
        <v>0</v>
      </c>
      <c r="F165">
        <v>0</v>
      </c>
      <c r="G165">
        <v>0</v>
      </c>
      <c r="H165">
        <v>15</v>
      </c>
      <c r="I165">
        <v>5</v>
      </c>
      <c r="J165">
        <v>5</v>
      </c>
      <c r="K165">
        <v>10</v>
      </c>
      <c r="L165">
        <v>0</v>
      </c>
      <c r="M165">
        <v>25</v>
      </c>
    </row>
    <row r="166" spans="1:13" x14ac:dyDescent="0.3">
      <c r="A166">
        <v>10004538</v>
      </c>
      <c r="B166" t="s">
        <v>229</v>
      </c>
      <c r="C166">
        <v>55</v>
      </c>
      <c r="D166">
        <v>10</v>
      </c>
      <c r="E166">
        <v>0</v>
      </c>
      <c r="F166">
        <v>0</v>
      </c>
      <c r="G166">
        <v>0</v>
      </c>
      <c r="H166">
        <v>65</v>
      </c>
      <c r="I166">
        <v>0</v>
      </c>
      <c r="J166">
        <v>5</v>
      </c>
      <c r="K166">
        <v>10</v>
      </c>
      <c r="L166">
        <v>0</v>
      </c>
      <c r="M166">
        <v>75</v>
      </c>
    </row>
    <row r="167" spans="1:13" x14ac:dyDescent="0.3">
      <c r="A167">
        <v>10030129</v>
      </c>
      <c r="B167" t="s">
        <v>82</v>
      </c>
      <c r="C167">
        <v>595</v>
      </c>
      <c r="D167">
        <v>0</v>
      </c>
      <c r="E167">
        <v>5</v>
      </c>
      <c r="F167">
        <v>0</v>
      </c>
      <c r="G167">
        <v>0</v>
      </c>
      <c r="H167">
        <v>600</v>
      </c>
      <c r="I167">
        <v>0</v>
      </c>
      <c r="J167">
        <v>0</v>
      </c>
      <c r="K167">
        <v>0</v>
      </c>
      <c r="L167">
        <v>0</v>
      </c>
      <c r="M167">
        <v>600</v>
      </c>
    </row>
    <row r="168" spans="1:13" x14ac:dyDescent="0.3">
      <c r="A168">
        <v>10023456</v>
      </c>
      <c r="B168" t="s">
        <v>230</v>
      </c>
      <c r="C168">
        <v>30</v>
      </c>
      <c r="D168">
        <v>0</v>
      </c>
      <c r="E168">
        <v>0</v>
      </c>
      <c r="F168">
        <v>0</v>
      </c>
      <c r="G168">
        <v>0</v>
      </c>
      <c r="H168">
        <v>35</v>
      </c>
      <c r="I168">
        <v>15</v>
      </c>
      <c r="J168">
        <v>10</v>
      </c>
      <c r="K168">
        <v>25</v>
      </c>
      <c r="L168">
        <v>0</v>
      </c>
      <c r="M168">
        <v>55</v>
      </c>
    </row>
    <row r="169" spans="1:13" x14ac:dyDescent="0.3">
      <c r="A169">
        <v>10007799</v>
      </c>
      <c r="B169" t="s">
        <v>83</v>
      </c>
      <c r="C169" s="2">
        <v>6980</v>
      </c>
      <c r="D169">
        <v>150</v>
      </c>
      <c r="E169">
        <v>85</v>
      </c>
      <c r="F169">
        <v>175</v>
      </c>
      <c r="G169">
        <v>25</v>
      </c>
      <c r="H169" s="2">
        <v>7415</v>
      </c>
      <c r="I169">
        <v>680</v>
      </c>
      <c r="J169" s="2">
        <v>3545</v>
      </c>
      <c r="K169" s="2">
        <v>4225</v>
      </c>
      <c r="L169">
        <v>0</v>
      </c>
      <c r="M169" s="2">
        <v>11640</v>
      </c>
    </row>
    <row r="170" spans="1:13" x14ac:dyDescent="0.3">
      <c r="A170">
        <v>10048199</v>
      </c>
      <c r="B170" t="s">
        <v>231</v>
      </c>
      <c r="C170">
        <v>45</v>
      </c>
      <c r="D170">
        <v>0</v>
      </c>
      <c r="E170">
        <v>0</v>
      </c>
      <c r="F170">
        <v>0</v>
      </c>
      <c r="G170">
        <v>0</v>
      </c>
      <c r="H170">
        <v>45</v>
      </c>
      <c r="I170">
        <v>30</v>
      </c>
      <c r="J170">
        <v>10</v>
      </c>
      <c r="K170">
        <v>40</v>
      </c>
      <c r="L170">
        <v>0</v>
      </c>
      <c r="M170">
        <v>85</v>
      </c>
    </row>
    <row r="171" spans="1:13" x14ac:dyDescent="0.3">
      <c r="A171">
        <v>10007832</v>
      </c>
      <c r="B171" t="s">
        <v>84</v>
      </c>
      <c r="C171" s="2">
        <v>1305</v>
      </c>
      <c r="D171">
        <v>0</v>
      </c>
      <c r="E171">
        <v>5</v>
      </c>
      <c r="F171">
        <v>0</v>
      </c>
      <c r="G171">
        <v>0</v>
      </c>
      <c r="H171" s="2">
        <v>1315</v>
      </c>
      <c r="I171">
        <v>10</v>
      </c>
      <c r="J171">
        <v>0</v>
      </c>
      <c r="K171">
        <v>10</v>
      </c>
      <c r="L171">
        <v>0</v>
      </c>
      <c r="M171" s="2">
        <v>1325</v>
      </c>
    </row>
    <row r="172" spans="1:13" x14ac:dyDescent="0.3">
      <c r="A172">
        <v>10045289</v>
      </c>
      <c r="B172" t="s">
        <v>232</v>
      </c>
      <c r="C172">
        <v>40</v>
      </c>
      <c r="D172">
        <v>0</v>
      </c>
      <c r="E172">
        <v>0</v>
      </c>
      <c r="F172">
        <v>0</v>
      </c>
      <c r="G172">
        <v>0</v>
      </c>
      <c r="H172">
        <v>40</v>
      </c>
      <c r="I172">
        <v>0</v>
      </c>
      <c r="J172">
        <v>0</v>
      </c>
      <c r="K172">
        <v>0</v>
      </c>
      <c r="L172">
        <v>0</v>
      </c>
      <c r="M172">
        <v>45</v>
      </c>
    </row>
    <row r="173" spans="1:13" x14ac:dyDescent="0.3">
      <c r="A173">
        <v>10008397</v>
      </c>
      <c r="B173" t="s">
        <v>233</v>
      </c>
      <c r="C173">
        <v>90</v>
      </c>
      <c r="D173">
        <v>0</v>
      </c>
      <c r="E173">
        <v>5</v>
      </c>
      <c r="F173">
        <v>0</v>
      </c>
      <c r="G173">
        <v>0</v>
      </c>
      <c r="H173">
        <v>95</v>
      </c>
      <c r="I173">
        <v>5</v>
      </c>
      <c r="J173">
        <v>0</v>
      </c>
      <c r="K173">
        <v>5</v>
      </c>
      <c r="L173">
        <v>0</v>
      </c>
      <c r="M173">
        <v>100</v>
      </c>
    </row>
    <row r="174" spans="1:13" x14ac:dyDescent="0.3">
      <c r="A174">
        <v>10007138</v>
      </c>
      <c r="B174" t="s">
        <v>85</v>
      </c>
      <c r="C174" s="2">
        <v>4860</v>
      </c>
      <c r="D174">
        <v>20</v>
      </c>
      <c r="E174">
        <v>50</v>
      </c>
      <c r="F174">
        <v>20</v>
      </c>
      <c r="G174">
        <v>5</v>
      </c>
      <c r="H174" s="2">
        <v>4955</v>
      </c>
      <c r="I174">
        <v>150</v>
      </c>
      <c r="J174">
        <v>865</v>
      </c>
      <c r="K174" s="2">
        <v>1015</v>
      </c>
      <c r="L174">
        <v>0</v>
      </c>
      <c r="M174" s="2">
        <v>5975</v>
      </c>
    </row>
    <row r="175" spans="1:13" x14ac:dyDescent="0.3">
      <c r="A175">
        <v>10009614</v>
      </c>
      <c r="B175" t="s">
        <v>234</v>
      </c>
      <c r="C175">
        <v>0</v>
      </c>
      <c r="D175">
        <v>0</v>
      </c>
      <c r="E175">
        <v>100</v>
      </c>
      <c r="F175">
        <v>0</v>
      </c>
      <c r="G175">
        <v>0</v>
      </c>
      <c r="H175">
        <v>100</v>
      </c>
      <c r="I175">
        <v>0</v>
      </c>
      <c r="J175">
        <v>0</v>
      </c>
      <c r="K175">
        <v>0</v>
      </c>
      <c r="L175">
        <v>0</v>
      </c>
      <c r="M175">
        <v>100</v>
      </c>
    </row>
    <row r="176" spans="1:13" x14ac:dyDescent="0.3">
      <c r="A176">
        <v>10004740</v>
      </c>
      <c r="B176" t="s">
        <v>235</v>
      </c>
      <c r="C176">
        <v>50</v>
      </c>
      <c r="D176">
        <v>0</v>
      </c>
      <c r="E176">
        <v>0</v>
      </c>
      <c r="F176">
        <v>0</v>
      </c>
      <c r="G176">
        <v>0</v>
      </c>
      <c r="H176">
        <v>55</v>
      </c>
      <c r="I176">
        <v>0</v>
      </c>
      <c r="J176">
        <v>0</v>
      </c>
      <c r="K176">
        <v>0</v>
      </c>
      <c r="L176">
        <v>0</v>
      </c>
      <c r="M176">
        <v>55</v>
      </c>
    </row>
    <row r="177" spans="1:13" x14ac:dyDescent="0.3">
      <c r="A177">
        <v>10001282</v>
      </c>
      <c r="B177" t="s">
        <v>86</v>
      </c>
      <c r="C177" s="2">
        <v>9510</v>
      </c>
      <c r="D177">
        <v>95</v>
      </c>
      <c r="E177">
        <v>50</v>
      </c>
      <c r="F177">
        <v>245</v>
      </c>
      <c r="G177">
        <v>25</v>
      </c>
      <c r="H177" s="2">
        <v>9925</v>
      </c>
      <c r="I177">
        <v>565</v>
      </c>
      <c r="J177" s="2">
        <v>2005</v>
      </c>
      <c r="K177" s="2">
        <v>2565</v>
      </c>
      <c r="L177">
        <v>0</v>
      </c>
      <c r="M177" s="2">
        <v>12490</v>
      </c>
    </row>
    <row r="178" spans="1:13" x14ac:dyDescent="0.3">
      <c r="A178">
        <v>10004775</v>
      </c>
      <c r="B178" t="s">
        <v>236</v>
      </c>
      <c r="C178">
        <v>825</v>
      </c>
      <c r="D178">
        <v>5</v>
      </c>
      <c r="E178">
        <v>5</v>
      </c>
      <c r="F178">
        <v>5</v>
      </c>
      <c r="G178">
        <v>0</v>
      </c>
      <c r="H178">
        <v>840</v>
      </c>
      <c r="I178">
        <v>35</v>
      </c>
      <c r="J178">
        <v>30</v>
      </c>
      <c r="K178">
        <v>70</v>
      </c>
      <c r="L178">
        <v>0</v>
      </c>
      <c r="M178">
        <v>910</v>
      </c>
    </row>
    <row r="179" spans="1:13" x14ac:dyDescent="0.3">
      <c r="A179">
        <v>10007154</v>
      </c>
      <c r="B179" t="s">
        <v>237</v>
      </c>
      <c r="C179" s="2">
        <v>8850</v>
      </c>
      <c r="D179">
        <v>40</v>
      </c>
      <c r="E179">
        <v>140</v>
      </c>
      <c r="F179">
        <v>45</v>
      </c>
      <c r="G179">
        <v>10</v>
      </c>
      <c r="H179" s="2">
        <v>9090</v>
      </c>
      <c r="I179">
        <v>630</v>
      </c>
      <c r="J179" s="2">
        <v>4155</v>
      </c>
      <c r="K179" s="2">
        <v>4790</v>
      </c>
      <c r="L179">
        <v>0</v>
      </c>
      <c r="M179" s="2">
        <v>13880</v>
      </c>
    </row>
    <row r="180" spans="1:13" x14ac:dyDescent="0.3">
      <c r="A180">
        <v>10004797</v>
      </c>
      <c r="B180" t="s">
        <v>238</v>
      </c>
      <c r="C180" s="2">
        <v>11380</v>
      </c>
      <c r="D180">
        <v>25</v>
      </c>
      <c r="E180">
        <v>125</v>
      </c>
      <c r="F180">
        <v>45</v>
      </c>
      <c r="G180">
        <v>30</v>
      </c>
      <c r="H180" s="2">
        <v>11605</v>
      </c>
      <c r="I180">
        <v>485</v>
      </c>
      <c r="J180" s="2">
        <v>2035</v>
      </c>
      <c r="K180" s="2">
        <v>2520</v>
      </c>
      <c r="L180">
        <v>0</v>
      </c>
      <c r="M180" s="2">
        <v>14125</v>
      </c>
    </row>
    <row r="181" spans="1:13" x14ac:dyDescent="0.3">
      <c r="A181">
        <v>10010227</v>
      </c>
      <c r="B181" t="s">
        <v>239</v>
      </c>
      <c r="C181">
        <v>50</v>
      </c>
      <c r="D181">
        <v>0</v>
      </c>
      <c r="E181">
        <v>0</v>
      </c>
      <c r="F181">
        <v>0</v>
      </c>
      <c r="G181">
        <v>0</v>
      </c>
      <c r="H181">
        <v>55</v>
      </c>
      <c r="I181">
        <v>0</v>
      </c>
      <c r="J181">
        <v>0</v>
      </c>
      <c r="K181">
        <v>5</v>
      </c>
      <c r="L181">
        <v>0</v>
      </c>
      <c r="M181">
        <v>55</v>
      </c>
    </row>
    <row r="182" spans="1:13" x14ac:dyDescent="0.3">
      <c r="A182">
        <v>10007773</v>
      </c>
      <c r="B182" t="s">
        <v>240</v>
      </c>
      <c r="C182" s="2">
        <v>32105</v>
      </c>
      <c r="D182" s="2">
        <v>7220</v>
      </c>
      <c r="E182" s="2">
        <v>4010</v>
      </c>
      <c r="F182" s="2">
        <v>1465</v>
      </c>
      <c r="G182">
        <v>0</v>
      </c>
      <c r="H182" s="2">
        <v>44800</v>
      </c>
      <c r="I182">
        <v>50</v>
      </c>
      <c r="J182">
        <v>40</v>
      </c>
      <c r="K182">
        <v>90</v>
      </c>
      <c r="L182">
        <v>0</v>
      </c>
      <c r="M182" s="2">
        <v>44890</v>
      </c>
    </row>
    <row r="183" spans="1:13" x14ac:dyDescent="0.3">
      <c r="A183">
        <v>10023445</v>
      </c>
      <c r="B183" t="s">
        <v>241</v>
      </c>
      <c r="C183">
        <v>10</v>
      </c>
      <c r="D183">
        <v>0</v>
      </c>
      <c r="E183">
        <v>0</v>
      </c>
      <c r="F183">
        <v>0</v>
      </c>
      <c r="G183">
        <v>0</v>
      </c>
      <c r="H183">
        <v>10</v>
      </c>
      <c r="I183">
        <v>0</v>
      </c>
      <c r="J183">
        <v>5</v>
      </c>
      <c r="K183">
        <v>5</v>
      </c>
      <c r="L183">
        <v>0</v>
      </c>
      <c r="M183">
        <v>15</v>
      </c>
    </row>
    <row r="184" spans="1:13" x14ac:dyDescent="0.3">
      <c r="A184">
        <v>10004930</v>
      </c>
      <c r="B184" t="s">
        <v>87</v>
      </c>
      <c r="C184" s="2">
        <v>5775</v>
      </c>
      <c r="D184">
        <v>40</v>
      </c>
      <c r="E184">
        <v>155</v>
      </c>
      <c r="F184">
        <v>15</v>
      </c>
      <c r="G184">
        <v>20</v>
      </c>
      <c r="H184" s="2">
        <v>6010</v>
      </c>
      <c r="I184">
        <v>415</v>
      </c>
      <c r="J184">
        <v>960</v>
      </c>
      <c r="K184" s="2">
        <v>1375</v>
      </c>
      <c r="L184">
        <v>0</v>
      </c>
      <c r="M184" s="2">
        <v>7380</v>
      </c>
    </row>
    <row r="185" spans="1:13" x14ac:dyDescent="0.3">
      <c r="A185">
        <v>10020439</v>
      </c>
      <c r="B185" t="s">
        <v>242</v>
      </c>
      <c r="C185">
        <v>55</v>
      </c>
      <c r="D185">
        <v>0</v>
      </c>
      <c r="E185">
        <v>0</v>
      </c>
      <c r="F185">
        <v>0</v>
      </c>
      <c r="G185">
        <v>0</v>
      </c>
      <c r="H185">
        <v>55</v>
      </c>
      <c r="I185">
        <v>0</v>
      </c>
      <c r="J185">
        <v>10</v>
      </c>
      <c r="K185">
        <v>15</v>
      </c>
      <c r="L185">
        <v>0</v>
      </c>
      <c r="M185">
        <v>65</v>
      </c>
    </row>
    <row r="186" spans="1:13" x14ac:dyDescent="0.3">
      <c r="A186">
        <v>10007774</v>
      </c>
      <c r="B186" t="s">
        <v>88</v>
      </c>
      <c r="C186" s="2">
        <v>7315</v>
      </c>
      <c r="D186">
        <v>200</v>
      </c>
      <c r="E186">
        <v>150</v>
      </c>
      <c r="F186">
        <v>65</v>
      </c>
      <c r="G186">
        <v>15</v>
      </c>
      <c r="H186" s="2">
        <v>7750</v>
      </c>
      <c r="I186" s="2">
        <v>1145</v>
      </c>
      <c r="J186" s="2">
        <v>3205</v>
      </c>
      <c r="K186" s="2">
        <v>4350</v>
      </c>
      <c r="L186">
        <v>0</v>
      </c>
      <c r="M186" s="2">
        <v>12100</v>
      </c>
    </row>
    <row r="187" spans="1:13" x14ac:dyDescent="0.3">
      <c r="A187">
        <v>10006243</v>
      </c>
      <c r="B187" t="s">
        <v>286</v>
      </c>
      <c r="C187" s="2">
        <v>1590</v>
      </c>
      <c r="D187">
        <v>0</v>
      </c>
      <c r="E187">
        <v>0</v>
      </c>
      <c r="F187">
        <v>0</v>
      </c>
      <c r="G187">
        <v>0</v>
      </c>
      <c r="H187" s="2">
        <v>1590</v>
      </c>
      <c r="I187">
        <v>0</v>
      </c>
      <c r="J187">
        <v>0</v>
      </c>
      <c r="K187">
        <v>0</v>
      </c>
      <c r="L187">
        <v>0</v>
      </c>
      <c r="M187" s="2">
        <v>1590</v>
      </c>
    </row>
    <row r="188" spans="1:13" x14ac:dyDescent="0.3">
      <c r="A188">
        <v>10042570</v>
      </c>
      <c r="B188" t="s">
        <v>243</v>
      </c>
      <c r="C188">
        <v>470</v>
      </c>
      <c r="D188">
        <v>0</v>
      </c>
      <c r="E188">
        <v>0</v>
      </c>
      <c r="F188">
        <v>0</v>
      </c>
      <c r="G188">
        <v>0</v>
      </c>
      <c r="H188">
        <v>470</v>
      </c>
      <c r="I188">
        <v>25</v>
      </c>
      <c r="J188">
        <v>10</v>
      </c>
      <c r="K188">
        <v>30</v>
      </c>
      <c r="L188">
        <v>0</v>
      </c>
      <c r="M188">
        <v>505</v>
      </c>
    </row>
    <row r="189" spans="1:13" x14ac:dyDescent="0.3">
      <c r="A189">
        <v>10005127</v>
      </c>
      <c r="B189" t="s">
        <v>244</v>
      </c>
      <c r="C189">
        <v>460</v>
      </c>
      <c r="D189">
        <v>0</v>
      </c>
      <c r="E189">
        <v>20</v>
      </c>
      <c r="F189">
        <v>5</v>
      </c>
      <c r="G189">
        <v>5</v>
      </c>
      <c r="H189">
        <v>490</v>
      </c>
      <c r="I189">
        <v>15</v>
      </c>
      <c r="J189">
        <v>5</v>
      </c>
      <c r="K189">
        <v>20</v>
      </c>
      <c r="L189">
        <v>0</v>
      </c>
      <c r="M189">
        <v>510</v>
      </c>
    </row>
    <row r="190" spans="1:13" x14ac:dyDescent="0.3">
      <c r="A190">
        <v>10007801</v>
      </c>
      <c r="B190" t="s">
        <v>89</v>
      </c>
      <c r="C190" s="2">
        <v>6745</v>
      </c>
      <c r="D190">
        <v>15</v>
      </c>
      <c r="E190">
        <v>185</v>
      </c>
      <c r="F190">
        <v>30</v>
      </c>
      <c r="G190">
        <v>45</v>
      </c>
      <c r="H190" s="2">
        <v>7020</v>
      </c>
      <c r="I190">
        <v>315</v>
      </c>
      <c r="J190">
        <v>740</v>
      </c>
      <c r="K190" s="2">
        <v>1055</v>
      </c>
      <c r="L190">
        <v>0</v>
      </c>
      <c r="M190" s="2">
        <v>8075</v>
      </c>
    </row>
    <row r="191" spans="1:13" x14ac:dyDescent="0.3">
      <c r="A191">
        <v>10019178</v>
      </c>
      <c r="B191" t="s">
        <v>245</v>
      </c>
      <c r="C191">
        <v>105</v>
      </c>
      <c r="D191">
        <v>5</v>
      </c>
      <c r="E191">
        <v>5</v>
      </c>
      <c r="F191">
        <v>0</v>
      </c>
      <c r="G191">
        <v>50</v>
      </c>
      <c r="H191">
        <v>160</v>
      </c>
      <c r="I191">
        <v>35</v>
      </c>
      <c r="J191">
        <v>50</v>
      </c>
      <c r="K191">
        <v>80</v>
      </c>
      <c r="L191">
        <v>0</v>
      </c>
      <c r="M191">
        <v>240</v>
      </c>
    </row>
    <row r="192" spans="1:13" x14ac:dyDescent="0.3">
      <c r="A192">
        <v>10007155</v>
      </c>
      <c r="B192" t="s">
        <v>90</v>
      </c>
      <c r="C192" s="2">
        <v>8350</v>
      </c>
      <c r="D192">
        <v>35</v>
      </c>
      <c r="E192">
        <v>175</v>
      </c>
      <c r="F192">
        <v>40</v>
      </c>
      <c r="G192">
        <v>20</v>
      </c>
      <c r="H192" s="2">
        <v>8620</v>
      </c>
      <c r="I192">
        <v>525</v>
      </c>
      <c r="J192" s="2">
        <v>2035</v>
      </c>
      <c r="K192" s="2">
        <v>2560</v>
      </c>
      <c r="L192">
        <v>0</v>
      </c>
      <c r="M192" s="2">
        <v>11180</v>
      </c>
    </row>
    <row r="193" spans="1:13" x14ac:dyDescent="0.3">
      <c r="A193">
        <v>10005337</v>
      </c>
      <c r="B193" t="s">
        <v>91</v>
      </c>
      <c r="C193">
        <v>320</v>
      </c>
      <c r="D193" s="2">
        <v>1490</v>
      </c>
      <c r="E193">
        <v>20</v>
      </c>
      <c r="F193">
        <v>70</v>
      </c>
      <c r="G193">
        <v>10</v>
      </c>
      <c r="H193" s="2">
        <v>1915</v>
      </c>
      <c r="I193">
        <v>330</v>
      </c>
      <c r="J193">
        <v>140</v>
      </c>
      <c r="K193">
        <v>465</v>
      </c>
      <c r="L193">
        <v>0</v>
      </c>
      <c r="M193" s="2">
        <v>2380</v>
      </c>
    </row>
    <row r="194" spans="1:13" x14ac:dyDescent="0.3">
      <c r="A194">
        <v>10007775</v>
      </c>
      <c r="B194" t="s">
        <v>92</v>
      </c>
      <c r="C194" s="2">
        <v>5450</v>
      </c>
      <c r="D194">
        <v>40</v>
      </c>
      <c r="E194">
        <v>60</v>
      </c>
      <c r="F194">
        <v>15</v>
      </c>
      <c r="G194">
        <v>5</v>
      </c>
      <c r="H194" s="2">
        <v>5570</v>
      </c>
      <c r="I194">
        <v>895</v>
      </c>
      <c r="J194" s="2">
        <v>3415</v>
      </c>
      <c r="K194" s="2">
        <v>4310</v>
      </c>
      <c r="L194">
        <v>0</v>
      </c>
      <c r="M194" s="2">
        <v>9885</v>
      </c>
    </row>
    <row r="195" spans="1:13" x14ac:dyDescent="0.3">
      <c r="A195">
        <v>10005544</v>
      </c>
      <c r="B195" t="s">
        <v>249</v>
      </c>
      <c r="C195">
        <v>50</v>
      </c>
      <c r="D195">
        <v>0</v>
      </c>
      <c r="E195">
        <v>0</v>
      </c>
      <c r="F195">
        <v>0</v>
      </c>
      <c r="G195">
        <v>0</v>
      </c>
      <c r="H195">
        <v>55</v>
      </c>
      <c r="I195">
        <v>5</v>
      </c>
      <c r="J195">
        <v>0</v>
      </c>
      <c r="K195">
        <v>10</v>
      </c>
      <c r="L195">
        <v>0</v>
      </c>
      <c r="M195">
        <v>65</v>
      </c>
    </row>
    <row r="196" spans="1:13" x14ac:dyDescent="0.3">
      <c r="A196">
        <v>10005389</v>
      </c>
      <c r="B196" t="s">
        <v>93</v>
      </c>
      <c r="C196">
        <v>770</v>
      </c>
      <c r="D196">
        <v>5</v>
      </c>
      <c r="E196">
        <v>5</v>
      </c>
      <c r="F196">
        <v>10</v>
      </c>
      <c r="G196">
        <v>0</v>
      </c>
      <c r="H196">
        <v>785</v>
      </c>
      <c r="I196">
        <v>55</v>
      </c>
      <c r="J196">
        <v>90</v>
      </c>
      <c r="K196">
        <v>145</v>
      </c>
      <c r="L196">
        <v>0</v>
      </c>
      <c r="M196">
        <v>930</v>
      </c>
    </row>
    <row r="197" spans="1:13" x14ac:dyDescent="0.3">
      <c r="A197">
        <v>10005470</v>
      </c>
      <c r="B197" t="s">
        <v>250</v>
      </c>
      <c r="C197">
        <v>115</v>
      </c>
      <c r="D197">
        <v>0</v>
      </c>
      <c r="E197">
        <v>0</v>
      </c>
      <c r="F197">
        <v>0</v>
      </c>
      <c r="G197">
        <v>0</v>
      </c>
      <c r="H197">
        <v>115</v>
      </c>
      <c r="I197">
        <v>80</v>
      </c>
      <c r="J197">
        <v>160</v>
      </c>
      <c r="K197">
        <v>240</v>
      </c>
      <c r="L197">
        <v>0</v>
      </c>
      <c r="M197">
        <v>355</v>
      </c>
    </row>
    <row r="198" spans="1:13" x14ac:dyDescent="0.3">
      <c r="A198">
        <v>10007802</v>
      </c>
      <c r="B198" t="s">
        <v>94</v>
      </c>
      <c r="C198" s="2">
        <v>5620</v>
      </c>
      <c r="D198">
        <v>40</v>
      </c>
      <c r="E198">
        <v>185</v>
      </c>
      <c r="F198">
        <v>25</v>
      </c>
      <c r="G198">
        <v>50</v>
      </c>
      <c r="H198" s="2">
        <v>5915</v>
      </c>
      <c r="I198">
        <v>430</v>
      </c>
      <c r="J198" s="2">
        <v>1800</v>
      </c>
      <c r="K198" s="2">
        <v>2230</v>
      </c>
      <c r="L198">
        <v>0</v>
      </c>
      <c r="M198" s="2">
        <v>8145</v>
      </c>
    </row>
    <row r="199" spans="1:13" x14ac:dyDescent="0.3">
      <c r="A199">
        <v>10003331</v>
      </c>
      <c r="B199" t="s">
        <v>251</v>
      </c>
      <c r="C199">
        <v>155</v>
      </c>
      <c r="D199">
        <v>0</v>
      </c>
      <c r="E199">
        <v>0</v>
      </c>
      <c r="F199">
        <v>0</v>
      </c>
      <c r="G199">
        <v>0</v>
      </c>
      <c r="H199">
        <v>155</v>
      </c>
      <c r="I199">
        <v>195</v>
      </c>
      <c r="J199">
        <v>550</v>
      </c>
      <c r="K199">
        <v>745</v>
      </c>
      <c r="L199">
        <v>0</v>
      </c>
      <c r="M199">
        <v>905</v>
      </c>
    </row>
    <row r="200" spans="1:13" x14ac:dyDescent="0.3">
      <c r="A200">
        <v>10021100</v>
      </c>
      <c r="B200" t="s">
        <v>252</v>
      </c>
      <c r="C200">
        <v>45</v>
      </c>
      <c r="D200">
        <v>5</v>
      </c>
      <c r="E200">
        <v>15</v>
      </c>
      <c r="F200">
        <v>0</v>
      </c>
      <c r="G200">
        <v>0</v>
      </c>
      <c r="H200">
        <v>65</v>
      </c>
      <c r="I200">
        <v>0</v>
      </c>
      <c r="J200">
        <v>0</v>
      </c>
      <c r="K200">
        <v>0</v>
      </c>
      <c r="L200">
        <v>0</v>
      </c>
      <c r="M200">
        <v>65</v>
      </c>
    </row>
    <row r="201" spans="1:13" x14ac:dyDescent="0.3">
      <c r="A201">
        <v>10008455</v>
      </c>
      <c r="B201" t="s">
        <v>253</v>
      </c>
      <c r="C201">
        <v>470</v>
      </c>
      <c r="D201">
        <v>0</v>
      </c>
      <c r="E201">
        <v>0</v>
      </c>
      <c r="F201">
        <v>0</v>
      </c>
      <c r="G201">
        <v>0</v>
      </c>
      <c r="H201">
        <v>470</v>
      </c>
      <c r="I201">
        <v>0</v>
      </c>
      <c r="J201">
        <v>0</v>
      </c>
      <c r="K201">
        <v>0</v>
      </c>
      <c r="L201">
        <v>0</v>
      </c>
      <c r="M201">
        <v>470</v>
      </c>
    </row>
    <row r="202" spans="1:13" x14ac:dyDescent="0.3">
      <c r="A202">
        <v>10005500</v>
      </c>
      <c r="B202" t="s">
        <v>95</v>
      </c>
      <c r="C202">
        <v>315</v>
      </c>
      <c r="D202" s="2">
        <v>3435</v>
      </c>
      <c r="E202">
        <v>10</v>
      </c>
      <c r="F202">
        <v>35</v>
      </c>
      <c r="G202">
        <v>5</v>
      </c>
      <c r="H202" s="2">
        <v>3800</v>
      </c>
      <c r="I202">
        <v>330</v>
      </c>
      <c r="J202">
        <v>435</v>
      </c>
      <c r="K202">
        <v>770</v>
      </c>
      <c r="L202">
        <v>0</v>
      </c>
      <c r="M202" s="2">
        <v>4570</v>
      </c>
    </row>
    <row r="203" spans="1:13" x14ac:dyDescent="0.3">
      <c r="A203">
        <v>10007776</v>
      </c>
      <c r="B203" t="s">
        <v>96</v>
      </c>
      <c r="C203" s="2">
        <v>4210</v>
      </c>
      <c r="D203">
        <v>5</v>
      </c>
      <c r="E203">
        <v>15</v>
      </c>
      <c r="F203">
        <v>5</v>
      </c>
      <c r="G203">
        <v>0</v>
      </c>
      <c r="H203" s="2">
        <v>4235</v>
      </c>
      <c r="I203">
        <v>210</v>
      </c>
      <c r="J203">
        <v>330</v>
      </c>
      <c r="K203">
        <v>540</v>
      </c>
      <c r="L203">
        <v>0</v>
      </c>
      <c r="M203" s="2">
        <v>4775</v>
      </c>
    </row>
    <row r="204" spans="1:13" x14ac:dyDescent="0.3">
      <c r="A204">
        <v>10005523</v>
      </c>
      <c r="B204" t="s">
        <v>254</v>
      </c>
      <c r="C204">
        <v>200</v>
      </c>
      <c r="D204">
        <v>0</v>
      </c>
      <c r="E204">
        <v>10</v>
      </c>
      <c r="F204">
        <v>0</v>
      </c>
      <c r="G204">
        <v>0</v>
      </c>
      <c r="H204">
        <v>215</v>
      </c>
      <c r="I204">
        <v>20</v>
      </c>
      <c r="J204">
        <v>25</v>
      </c>
      <c r="K204">
        <v>45</v>
      </c>
      <c r="L204">
        <v>0</v>
      </c>
      <c r="M204">
        <v>260</v>
      </c>
    </row>
    <row r="205" spans="1:13" x14ac:dyDescent="0.3">
      <c r="A205">
        <v>10007835</v>
      </c>
      <c r="B205" t="s">
        <v>255</v>
      </c>
      <c r="C205">
        <v>180</v>
      </c>
      <c r="D205">
        <v>15</v>
      </c>
      <c r="E205">
        <v>10</v>
      </c>
      <c r="F205">
        <v>0</v>
      </c>
      <c r="G205">
        <v>0</v>
      </c>
      <c r="H205">
        <v>205</v>
      </c>
      <c r="I205">
        <v>80</v>
      </c>
      <c r="J205">
        <v>105</v>
      </c>
      <c r="K205">
        <v>180</v>
      </c>
      <c r="L205">
        <v>0</v>
      </c>
      <c r="M205">
        <v>390</v>
      </c>
    </row>
    <row r="206" spans="1:13" x14ac:dyDescent="0.3">
      <c r="A206">
        <v>10005545</v>
      </c>
      <c r="B206" t="s">
        <v>256</v>
      </c>
      <c r="C206">
        <v>425</v>
      </c>
      <c r="D206">
        <v>10</v>
      </c>
      <c r="E206">
        <v>10</v>
      </c>
      <c r="F206">
        <v>5</v>
      </c>
      <c r="G206">
        <v>0</v>
      </c>
      <c r="H206">
        <v>450</v>
      </c>
      <c r="I206">
        <v>30</v>
      </c>
      <c r="J206">
        <v>50</v>
      </c>
      <c r="K206">
        <v>80</v>
      </c>
      <c r="L206">
        <v>0</v>
      </c>
      <c r="M206">
        <v>535</v>
      </c>
    </row>
    <row r="207" spans="1:13" x14ac:dyDescent="0.3">
      <c r="A207">
        <v>10007777</v>
      </c>
      <c r="B207" t="s">
        <v>97</v>
      </c>
      <c r="C207">
        <v>305</v>
      </c>
      <c r="D207">
        <v>15</v>
      </c>
      <c r="E207">
        <v>10</v>
      </c>
      <c r="F207">
        <v>0</v>
      </c>
      <c r="G207">
        <v>0</v>
      </c>
      <c r="H207">
        <v>325</v>
      </c>
      <c r="I207">
        <v>265</v>
      </c>
      <c r="J207">
        <v>695</v>
      </c>
      <c r="K207">
        <v>960</v>
      </c>
      <c r="L207">
        <v>0</v>
      </c>
      <c r="M207" s="2">
        <v>1285</v>
      </c>
    </row>
    <row r="208" spans="1:13" x14ac:dyDescent="0.3">
      <c r="A208">
        <v>10007778</v>
      </c>
      <c r="B208" t="s">
        <v>257</v>
      </c>
      <c r="C208">
        <v>140</v>
      </c>
      <c r="D208">
        <v>5</v>
      </c>
      <c r="E208">
        <v>5</v>
      </c>
      <c r="F208">
        <v>0</v>
      </c>
      <c r="G208">
        <v>0</v>
      </c>
      <c r="H208">
        <v>155</v>
      </c>
      <c r="I208">
        <v>75</v>
      </c>
      <c r="J208">
        <v>110</v>
      </c>
      <c r="K208">
        <v>180</v>
      </c>
      <c r="L208">
        <v>0</v>
      </c>
      <c r="M208">
        <v>335</v>
      </c>
    </row>
    <row r="209" spans="1:13" x14ac:dyDescent="0.3">
      <c r="A209">
        <v>10005561</v>
      </c>
      <c r="B209" t="s">
        <v>98</v>
      </c>
      <c r="C209">
        <v>65</v>
      </c>
      <c r="D209">
        <v>190</v>
      </c>
      <c r="E209">
        <v>5</v>
      </c>
      <c r="F209">
        <v>5</v>
      </c>
      <c r="G209">
        <v>0</v>
      </c>
      <c r="H209">
        <v>265</v>
      </c>
      <c r="I209">
        <v>75</v>
      </c>
      <c r="J209">
        <v>125</v>
      </c>
      <c r="K209">
        <v>195</v>
      </c>
      <c r="L209">
        <v>0</v>
      </c>
      <c r="M209">
        <v>460</v>
      </c>
    </row>
    <row r="210" spans="1:13" x14ac:dyDescent="0.3">
      <c r="A210">
        <v>10007816</v>
      </c>
      <c r="B210" t="s">
        <v>99</v>
      </c>
      <c r="C210">
        <v>305</v>
      </c>
      <c r="D210">
        <v>15</v>
      </c>
      <c r="E210">
        <v>10</v>
      </c>
      <c r="F210">
        <v>0</v>
      </c>
      <c r="G210">
        <v>0</v>
      </c>
      <c r="H210">
        <v>330</v>
      </c>
      <c r="I210">
        <v>65</v>
      </c>
      <c r="J210">
        <v>135</v>
      </c>
      <c r="K210">
        <v>200</v>
      </c>
      <c r="L210">
        <v>0</v>
      </c>
      <c r="M210">
        <v>530</v>
      </c>
    </row>
    <row r="211" spans="1:13" x14ac:dyDescent="0.3">
      <c r="A211">
        <v>10005553</v>
      </c>
      <c r="B211" t="s">
        <v>100</v>
      </c>
      <c r="C211" s="2">
        <v>3270</v>
      </c>
      <c r="D211">
        <v>5</v>
      </c>
      <c r="E211">
        <v>50</v>
      </c>
      <c r="F211">
        <v>10</v>
      </c>
      <c r="G211">
        <v>5</v>
      </c>
      <c r="H211" s="2">
        <v>3345</v>
      </c>
      <c r="I211">
        <v>330</v>
      </c>
      <c r="J211" s="2">
        <v>1285</v>
      </c>
      <c r="K211" s="2">
        <v>1615</v>
      </c>
      <c r="L211">
        <v>0</v>
      </c>
      <c r="M211" s="2">
        <v>4960</v>
      </c>
    </row>
    <row r="212" spans="1:13" x14ac:dyDescent="0.3">
      <c r="A212">
        <v>10007837</v>
      </c>
      <c r="B212" t="s">
        <v>101</v>
      </c>
      <c r="C212">
        <v>180</v>
      </c>
      <c r="D212">
        <v>15</v>
      </c>
      <c r="E212">
        <v>15</v>
      </c>
      <c r="F212">
        <v>5</v>
      </c>
      <c r="G212">
        <v>0</v>
      </c>
      <c r="H212">
        <v>210</v>
      </c>
      <c r="I212">
        <v>30</v>
      </c>
      <c r="J212">
        <v>90</v>
      </c>
      <c r="K212">
        <v>120</v>
      </c>
      <c r="L212">
        <v>0</v>
      </c>
      <c r="M212">
        <v>330</v>
      </c>
    </row>
    <row r="213" spans="1:13" x14ac:dyDescent="0.3">
      <c r="A213">
        <v>10007779</v>
      </c>
      <c r="B213" t="s">
        <v>102</v>
      </c>
      <c r="C213">
        <v>520</v>
      </c>
      <c r="D213">
        <v>15</v>
      </c>
      <c r="E213">
        <v>15</v>
      </c>
      <c r="F213">
        <v>0</v>
      </c>
      <c r="G213">
        <v>0</v>
      </c>
      <c r="H213">
        <v>550</v>
      </c>
      <c r="I213">
        <v>35</v>
      </c>
      <c r="J213">
        <v>145</v>
      </c>
      <c r="K213">
        <v>175</v>
      </c>
      <c r="L213">
        <v>0</v>
      </c>
      <c r="M213">
        <v>730</v>
      </c>
    </row>
    <row r="214" spans="1:13" x14ac:dyDescent="0.3">
      <c r="A214">
        <v>10007803</v>
      </c>
      <c r="B214" t="s">
        <v>103</v>
      </c>
      <c r="C214">
        <v>845</v>
      </c>
      <c r="D214" s="2">
        <v>1130</v>
      </c>
      <c r="E214">
        <v>25</v>
      </c>
      <c r="F214">
        <v>50</v>
      </c>
      <c r="G214">
        <v>10</v>
      </c>
      <c r="H214" s="2">
        <v>2060</v>
      </c>
      <c r="I214">
        <v>510</v>
      </c>
      <c r="J214" s="2">
        <v>1620</v>
      </c>
      <c r="K214" s="2">
        <v>2130</v>
      </c>
      <c r="L214">
        <v>0</v>
      </c>
      <c r="M214" s="2">
        <v>4195</v>
      </c>
    </row>
    <row r="215" spans="1:13" x14ac:dyDescent="0.3">
      <c r="A215">
        <v>10007839</v>
      </c>
      <c r="B215" t="s">
        <v>258</v>
      </c>
      <c r="C215">
        <v>255</v>
      </c>
      <c r="D215">
        <v>50</v>
      </c>
      <c r="E215">
        <v>5</v>
      </c>
      <c r="F215">
        <v>0</v>
      </c>
      <c r="G215">
        <v>0</v>
      </c>
      <c r="H215">
        <v>305</v>
      </c>
      <c r="I215">
        <v>35</v>
      </c>
      <c r="J215">
        <v>25</v>
      </c>
      <c r="K215">
        <v>60</v>
      </c>
      <c r="L215">
        <v>0</v>
      </c>
      <c r="M215">
        <v>365</v>
      </c>
    </row>
    <row r="216" spans="1:13" x14ac:dyDescent="0.3">
      <c r="A216">
        <v>10007782</v>
      </c>
      <c r="B216" t="s">
        <v>104</v>
      </c>
      <c r="C216" s="2">
        <v>1945</v>
      </c>
      <c r="D216">
        <v>5</v>
      </c>
      <c r="E216">
        <v>15</v>
      </c>
      <c r="F216">
        <v>5</v>
      </c>
      <c r="G216">
        <v>5</v>
      </c>
      <c r="H216" s="2">
        <v>1975</v>
      </c>
      <c r="I216">
        <v>25</v>
      </c>
      <c r="J216">
        <v>55</v>
      </c>
      <c r="K216">
        <v>75</v>
      </c>
      <c r="L216">
        <v>0</v>
      </c>
      <c r="M216" s="2">
        <v>2050</v>
      </c>
    </row>
    <row r="217" spans="1:13" x14ac:dyDescent="0.3">
      <c r="A217">
        <v>10008026</v>
      </c>
      <c r="B217" t="s">
        <v>105</v>
      </c>
      <c r="C217">
        <v>0</v>
      </c>
      <c r="D217">
        <v>0</v>
      </c>
      <c r="E217">
        <v>0</v>
      </c>
      <c r="F217">
        <v>330</v>
      </c>
      <c r="G217">
        <v>0</v>
      </c>
      <c r="H217">
        <v>330</v>
      </c>
      <c r="I217">
        <v>10</v>
      </c>
      <c r="J217">
        <v>0</v>
      </c>
      <c r="K217">
        <v>10</v>
      </c>
      <c r="L217">
        <v>0</v>
      </c>
      <c r="M217">
        <v>340</v>
      </c>
    </row>
    <row r="218" spans="1:13" x14ac:dyDescent="0.3">
      <c r="A218">
        <v>10007843</v>
      </c>
      <c r="B218" t="s">
        <v>106</v>
      </c>
      <c r="C218" s="2">
        <v>2000</v>
      </c>
      <c r="D218">
        <v>10</v>
      </c>
      <c r="E218">
        <v>20</v>
      </c>
      <c r="F218">
        <v>45</v>
      </c>
      <c r="G218">
        <v>5</v>
      </c>
      <c r="H218" s="2">
        <v>2075</v>
      </c>
      <c r="I218">
        <v>105</v>
      </c>
      <c r="J218">
        <v>90</v>
      </c>
      <c r="K218">
        <v>195</v>
      </c>
      <c r="L218">
        <v>0</v>
      </c>
      <c r="M218" s="2">
        <v>2275</v>
      </c>
    </row>
    <row r="219" spans="1:13" x14ac:dyDescent="0.3">
      <c r="A219">
        <v>10007156</v>
      </c>
      <c r="B219" t="s">
        <v>107</v>
      </c>
      <c r="C219" s="2">
        <v>7485</v>
      </c>
      <c r="D219">
        <v>35</v>
      </c>
      <c r="E219">
        <v>160</v>
      </c>
      <c r="F219">
        <v>90</v>
      </c>
      <c r="G219">
        <v>10</v>
      </c>
      <c r="H219" s="2">
        <v>7785</v>
      </c>
      <c r="I219">
        <v>220</v>
      </c>
      <c r="J219">
        <v>645</v>
      </c>
      <c r="K219">
        <v>865</v>
      </c>
      <c r="L219">
        <v>0</v>
      </c>
      <c r="M219" s="2">
        <v>8650</v>
      </c>
    </row>
    <row r="220" spans="1:13" x14ac:dyDescent="0.3">
      <c r="A220">
        <v>10021256</v>
      </c>
      <c r="B220" t="s">
        <v>259</v>
      </c>
      <c r="C220">
        <v>15</v>
      </c>
      <c r="D220">
        <v>0</v>
      </c>
      <c r="E220">
        <v>0</v>
      </c>
      <c r="F220">
        <v>0</v>
      </c>
      <c r="G220">
        <v>0</v>
      </c>
      <c r="H220">
        <v>20</v>
      </c>
      <c r="I220">
        <v>0</v>
      </c>
      <c r="J220">
        <v>0</v>
      </c>
      <c r="K220">
        <v>0</v>
      </c>
      <c r="L220">
        <v>0</v>
      </c>
      <c r="M220">
        <v>20</v>
      </c>
    </row>
    <row r="221" spans="1:13" x14ac:dyDescent="0.3">
      <c r="A221">
        <v>10008362</v>
      </c>
      <c r="B221" t="s">
        <v>287</v>
      </c>
      <c r="C221">
        <v>865</v>
      </c>
      <c r="D221">
        <v>0</v>
      </c>
      <c r="E221">
        <v>0</v>
      </c>
      <c r="F221">
        <v>0</v>
      </c>
      <c r="G221">
        <v>0</v>
      </c>
      <c r="H221">
        <v>865</v>
      </c>
      <c r="I221">
        <v>0</v>
      </c>
      <c r="J221">
        <v>0</v>
      </c>
      <c r="K221">
        <v>0</v>
      </c>
      <c r="L221">
        <v>0</v>
      </c>
      <c r="M221">
        <v>865</v>
      </c>
    </row>
    <row r="222" spans="1:13" x14ac:dyDescent="0.3">
      <c r="A222">
        <v>10007780</v>
      </c>
      <c r="B222" t="s">
        <v>108</v>
      </c>
      <c r="C222" s="2">
        <v>1175</v>
      </c>
      <c r="D222">
        <v>15</v>
      </c>
      <c r="E222">
        <v>20</v>
      </c>
      <c r="F222">
        <v>0</v>
      </c>
      <c r="G222">
        <v>5</v>
      </c>
      <c r="H222" s="2">
        <v>1215</v>
      </c>
      <c r="I222">
        <v>410</v>
      </c>
      <c r="J222" s="2">
        <v>1010</v>
      </c>
      <c r="K222" s="2">
        <v>1420</v>
      </c>
      <c r="L222">
        <v>0</v>
      </c>
      <c r="M222" s="2">
        <v>2635</v>
      </c>
    </row>
    <row r="223" spans="1:13" x14ac:dyDescent="0.3">
      <c r="A223">
        <v>10005700</v>
      </c>
      <c r="B223" t="s">
        <v>109</v>
      </c>
      <c r="C223">
        <v>60</v>
      </c>
      <c r="D223">
        <v>965</v>
      </c>
      <c r="E223">
        <v>0</v>
      </c>
      <c r="F223">
        <v>5</v>
      </c>
      <c r="G223">
        <v>0</v>
      </c>
      <c r="H223" s="2">
        <v>1030</v>
      </c>
      <c r="I223">
        <v>40</v>
      </c>
      <c r="J223">
        <v>10</v>
      </c>
      <c r="K223">
        <v>50</v>
      </c>
      <c r="L223">
        <v>0</v>
      </c>
      <c r="M223" s="2">
        <v>1080</v>
      </c>
    </row>
    <row r="224" spans="1:13" x14ac:dyDescent="0.3">
      <c r="A224">
        <v>10005790</v>
      </c>
      <c r="B224" t="s">
        <v>110</v>
      </c>
      <c r="C224" s="2">
        <v>11730</v>
      </c>
      <c r="D224">
        <v>55</v>
      </c>
      <c r="E224">
        <v>70</v>
      </c>
      <c r="F224">
        <v>25</v>
      </c>
      <c r="G224">
        <v>25</v>
      </c>
      <c r="H224" s="2">
        <v>11905</v>
      </c>
      <c r="I224">
        <v>230</v>
      </c>
      <c r="J224" s="2">
        <v>1085</v>
      </c>
      <c r="K224" s="2">
        <v>1310</v>
      </c>
      <c r="L224">
        <v>0</v>
      </c>
      <c r="M224" s="2">
        <v>13215</v>
      </c>
    </row>
    <row r="225" spans="1:13" x14ac:dyDescent="0.3">
      <c r="A225">
        <v>10007157</v>
      </c>
      <c r="B225" t="s">
        <v>111</v>
      </c>
      <c r="C225" s="2">
        <v>6945</v>
      </c>
      <c r="D225">
        <v>45</v>
      </c>
      <c r="E225">
        <v>105</v>
      </c>
      <c r="F225">
        <v>20</v>
      </c>
      <c r="G225">
        <v>25</v>
      </c>
      <c r="H225" s="2">
        <v>7135</v>
      </c>
      <c r="I225">
        <v>650</v>
      </c>
      <c r="J225" s="2">
        <v>5370</v>
      </c>
      <c r="K225" s="2">
        <v>6015</v>
      </c>
      <c r="L225">
        <v>0</v>
      </c>
      <c r="M225" s="2">
        <v>13155</v>
      </c>
    </row>
    <row r="226" spans="1:13" x14ac:dyDescent="0.3">
      <c r="A226">
        <v>10023458</v>
      </c>
      <c r="B226" t="s">
        <v>260</v>
      </c>
      <c r="C226">
        <v>70</v>
      </c>
      <c r="D226">
        <v>0</v>
      </c>
      <c r="E226">
        <v>0</v>
      </c>
      <c r="F226">
        <v>0</v>
      </c>
      <c r="G226">
        <v>0</v>
      </c>
      <c r="H226">
        <v>70</v>
      </c>
      <c r="I226">
        <v>0</v>
      </c>
      <c r="J226">
        <v>0</v>
      </c>
      <c r="K226">
        <v>0</v>
      </c>
      <c r="L226">
        <v>0</v>
      </c>
      <c r="M226">
        <v>70</v>
      </c>
    </row>
    <row r="227" spans="1:13" x14ac:dyDescent="0.3">
      <c r="A227">
        <v>10005916</v>
      </c>
      <c r="B227" t="s">
        <v>288</v>
      </c>
      <c r="C227">
        <v>50</v>
      </c>
      <c r="D227">
        <v>0</v>
      </c>
      <c r="E227">
        <v>0</v>
      </c>
      <c r="F227">
        <v>0</v>
      </c>
      <c r="G227">
        <v>0</v>
      </c>
      <c r="H227">
        <v>55</v>
      </c>
      <c r="I227">
        <v>0</v>
      </c>
      <c r="J227">
        <v>0</v>
      </c>
      <c r="K227">
        <v>0</v>
      </c>
      <c r="L227">
        <v>0</v>
      </c>
      <c r="M227">
        <v>55</v>
      </c>
    </row>
    <row r="228" spans="1:13" x14ac:dyDescent="0.3">
      <c r="A228">
        <v>10006022</v>
      </c>
      <c r="B228" t="s">
        <v>112</v>
      </c>
      <c r="C228" s="2">
        <v>3100</v>
      </c>
      <c r="D228">
        <v>20</v>
      </c>
      <c r="E228">
        <v>55</v>
      </c>
      <c r="F228">
        <v>20</v>
      </c>
      <c r="G228">
        <v>10</v>
      </c>
      <c r="H228" s="2">
        <v>3200</v>
      </c>
      <c r="I228">
        <v>690</v>
      </c>
      <c r="J228">
        <v>325</v>
      </c>
      <c r="K228" s="2">
        <v>1010</v>
      </c>
      <c r="L228">
        <v>0</v>
      </c>
      <c r="M228" s="2">
        <v>4215</v>
      </c>
    </row>
    <row r="229" spans="1:13" x14ac:dyDescent="0.3">
      <c r="A229">
        <v>10007158</v>
      </c>
      <c r="B229" t="s">
        <v>113</v>
      </c>
      <c r="C229" s="2">
        <v>4825</v>
      </c>
      <c r="D229">
        <v>20</v>
      </c>
      <c r="E229">
        <v>125</v>
      </c>
      <c r="F229">
        <v>15</v>
      </c>
      <c r="G229">
        <v>30</v>
      </c>
      <c r="H229" s="2">
        <v>5020</v>
      </c>
      <c r="I229">
        <v>545</v>
      </c>
      <c r="J229" s="2">
        <v>3140</v>
      </c>
      <c r="K229" s="2">
        <v>3685</v>
      </c>
      <c r="L229">
        <v>0</v>
      </c>
      <c r="M229" s="2">
        <v>8705</v>
      </c>
    </row>
    <row r="230" spans="1:13" x14ac:dyDescent="0.3">
      <c r="A230">
        <v>10006093</v>
      </c>
      <c r="B230" t="s">
        <v>261</v>
      </c>
      <c r="C230">
        <v>95</v>
      </c>
      <c r="D230">
        <v>0</v>
      </c>
      <c r="E230">
        <v>0</v>
      </c>
      <c r="F230">
        <v>0</v>
      </c>
      <c r="G230">
        <v>0</v>
      </c>
      <c r="H230">
        <v>100</v>
      </c>
      <c r="I230">
        <v>0</v>
      </c>
      <c r="J230">
        <v>0</v>
      </c>
      <c r="K230">
        <v>0</v>
      </c>
      <c r="L230">
        <v>0</v>
      </c>
      <c r="M230">
        <v>100</v>
      </c>
    </row>
    <row r="231" spans="1:13" x14ac:dyDescent="0.3">
      <c r="A231">
        <v>10006299</v>
      </c>
      <c r="B231" t="s">
        <v>114</v>
      </c>
      <c r="C231" s="2">
        <v>6305</v>
      </c>
      <c r="D231">
        <v>65</v>
      </c>
      <c r="E231">
        <v>160</v>
      </c>
      <c r="F231">
        <v>45</v>
      </c>
      <c r="G231">
        <v>20</v>
      </c>
      <c r="H231" s="2">
        <v>6595</v>
      </c>
      <c r="I231">
        <v>75</v>
      </c>
      <c r="J231">
        <v>220</v>
      </c>
      <c r="K231">
        <v>295</v>
      </c>
      <c r="L231">
        <v>0</v>
      </c>
      <c r="M231" s="2">
        <v>6890</v>
      </c>
    </row>
    <row r="232" spans="1:13" x14ac:dyDescent="0.3">
      <c r="A232">
        <v>10007804</v>
      </c>
      <c r="B232" t="s">
        <v>115</v>
      </c>
      <c r="C232">
        <v>320</v>
      </c>
      <c r="D232" s="2">
        <v>3040</v>
      </c>
      <c r="E232">
        <v>5</v>
      </c>
      <c r="F232">
        <v>135</v>
      </c>
      <c r="G232">
        <v>5</v>
      </c>
      <c r="H232" s="2">
        <v>3505</v>
      </c>
      <c r="I232">
        <v>455</v>
      </c>
      <c r="J232">
        <v>860</v>
      </c>
      <c r="K232" s="2">
        <v>1315</v>
      </c>
      <c r="L232">
        <v>40</v>
      </c>
      <c r="M232" s="2">
        <v>4865</v>
      </c>
    </row>
    <row r="233" spans="1:13" x14ac:dyDescent="0.3">
      <c r="A233">
        <v>10037449</v>
      </c>
      <c r="B233" t="s">
        <v>116</v>
      </c>
      <c r="C233" s="2">
        <v>1340</v>
      </c>
      <c r="D233">
        <v>5</v>
      </c>
      <c r="E233">
        <v>25</v>
      </c>
      <c r="F233">
        <v>5</v>
      </c>
      <c r="G233">
        <v>0</v>
      </c>
      <c r="H233" s="2">
        <v>1375</v>
      </c>
      <c r="I233">
        <v>20</v>
      </c>
      <c r="J233">
        <v>15</v>
      </c>
      <c r="K233">
        <v>35</v>
      </c>
      <c r="L233">
        <v>0</v>
      </c>
      <c r="M233" s="2">
        <v>1410</v>
      </c>
    </row>
    <row r="234" spans="1:13" x14ac:dyDescent="0.3">
      <c r="A234">
        <v>10008010</v>
      </c>
      <c r="B234" t="s">
        <v>263</v>
      </c>
      <c r="C234">
        <v>0</v>
      </c>
      <c r="D234">
        <v>0</v>
      </c>
      <c r="E234">
        <v>0</v>
      </c>
      <c r="F234">
        <v>555</v>
      </c>
      <c r="G234">
        <v>0</v>
      </c>
      <c r="H234">
        <v>555</v>
      </c>
      <c r="I234">
        <v>5</v>
      </c>
      <c r="J234">
        <v>0</v>
      </c>
      <c r="K234">
        <v>5</v>
      </c>
      <c r="L234">
        <v>0</v>
      </c>
      <c r="M234">
        <v>560</v>
      </c>
    </row>
    <row r="235" spans="1:13" x14ac:dyDescent="0.3">
      <c r="A235">
        <v>10007805</v>
      </c>
      <c r="B235" t="s">
        <v>117</v>
      </c>
      <c r="C235">
        <v>440</v>
      </c>
      <c r="D235" s="2">
        <v>6310</v>
      </c>
      <c r="E235">
        <v>20</v>
      </c>
      <c r="F235">
        <v>80</v>
      </c>
      <c r="G235">
        <v>0</v>
      </c>
      <c r="H235" s="2">
        <v>6855</v>
      </c>
      <c r="I235">
        <v>585</v>
      </c>
      <c r="J235" s="2">
        <v>1695</v>
      </c>
      <c r="K235" s="2">
        <v>2280</v>
      </c>
      <c r="L235">
        <v>0</v>
      </c>
      <c r="M235" s="2">
        <v>9130</v>
      </c>
    </row>
    <row r="236" spans="1:13" x14ac:dyDescent="0.3">
      <c r="A236">
        <v>10014001</v>
      </c>
      <c r="B236" t="s">
        <v>118</v>
      </c>
      <c r="C236" s="2">
        <v>4255</v>
      </c>
      <c r="D236">
        <v>5</v>
      </c>
      <c r="E236">
        <v>20</v>
      </c>
      <c r="F236">
        <v>5</v>
      </c>
      <c r="G236">
        <v>0</v>
      </c>
      <c r="H236" s="2">
        <v>4285</v>
      </c>
      <c r="I236">
        <v>450</v>
      </c>
      <c r="J236">
        <v>100</v>
      </c>
      <c r="K236">
        <v>550</v>
      </c>
      <c r="L236">
        <v>0</v>
      </c>
      <c r="M236" s="2">
        <v>4835</v>
      </c>
    </row>
    <row r="237" spans="1:13" x14ac:dyDescent="0.3">
      <c r="A237">
        <v>10007159</v>
      </c>
      <c r="B237" t="s">
        <v>119</v>
      </c>
      <c r="C237" s="2">
        <v>6175</v>
      </c>
      <c r="D237">
        <v>30</v>
      </c>
      <c r="E237">
        <v>10</v>
      </c>
      <c r="F237">
        <v>20</v>
      </c>
      <c r="G237">
        <v>0</v>
      </c>
      <c r="H237" s="2">
        <v>6230</v>
      </c>
      <c r="I237">
        <v>425</v>
      </c>
      <c r="J237" s="2">
        <v>1035</v>
      </c>
      <c r="K237" s="2">
        <v>1455</v>
      </c>
      <c r="L237">
        <v>0</v>
      </c>
      <c r="M237" s="2">
        <v>7685</v>
      </c>
    </row>
    <row r="238" spans="1:13" x14ac:dyDescent="0.3">
      <c r="A238">
        <v>10007160</v>
      </c>
      <c r="B238" t="s">
        <v>120</v>
      </c>
      <c r="C238" s="2">
        <v>4480</v>
      </c>
      <c r="D238">
        <v>20</v>
      </c>
      <c r="E238">
        <v>50</v>
      </c>
      <c r="F238">
        <v>20</v>
      </c>
      <c r="G238">
        <v>10</v>
      </c>
      <c r="H238" s="2">
        <v>4585</v>
      </c>
      <c r="I238">
        <v>625</v>
      </c>
      <c r="J238" s="2">
        <v>1640</v>
      </c>
      <c r="K238" s="2">
        <v>2265</v>
      </c>
      <c r="L238">
        <v>0</v>
      </c>
      <c r="M238" s="2">
        <v>6850</v>
      </c>
    </row>
    <row r="239" spans="1:13" x14ac:dyDescent="0.3">
      <c r="A239">
        <v>10007806</v>
      </c>
      <c r="B239" t="s">
        <v>121</v>
      </c>
      <c r="C239" s="2">
        <v>5080</v>
      </c>
      <c r="D239">
        <v>20</v>
      </c>
      <c r="E239">
        <v>50</v>
      </c>
      <c r="F239">
        <v>20</v>
      </c>
      <c r="G239">
        <v>35</v>
      </c>
      <c r="H239" s="2">
        <v>5210</v>
      </c>
      <c r="I239">
        <v>710</v>
      </c>
      <c r="J239" s="2">
        <v>2925</v>
      </c>
      <c r="K239" s="2">
        <v>3635</v>
      </c>
      <c r="L239">
        <v>0</v>
      </c>
      <c r="M239" s="2">
        <v>8845</v>
      </c>
    </row>
    <row r="240" spans="1:13" x14ac:dyDescent="0.3">
      <c r="A240">
        <v>10007855</v>
      </c>
      <c r="B240" t="s">
        <v>122</v>
      </c>
      <c r="C240" s="2">
        <v>2520</v>
      </c>
      <c r="D240">
        <v>10</v>
      </c>
      <c r="E240" s="2">
        <v>4260</v>
      </c>
      <c r="F240">
        <v>20</v>
      </c>
      <c r="G240">
        <v>10</v>
      </c>
      <c r="H240" s="2">
        <v>6825</v>
      </c>
      <c r="I240">
        <v>375</v>
      </c>
      <c r="J240" s="2">
        <v>1275</v>
      </c>
      <c r="K240" s="2">
        <v>1650</v>
      </c>
      <c r="L240">
        <v>0</v>
      </c>
      <c r="M240" s="2">
        <v>8475</v>
      </c>
    </row>
    <row r="241" spans="1:13" x14ac:dyDescent="0.3">
      <c r="A241">
        <v>10007161</v>
      </c>
      <c r="B241" t="s">
        <v>123</v>
      </c>
      <c r="C241" s="2">
        <v>8680</v>
      </c>
      <c r="D241">
        <v>75</v>
      </c>
      <c r="E241">
        <v>80</v>
      </c>
      <c r="F241">
        <v>35</v>
      </c>
      <c r="G241">
        <v>5</v>
      </c>
      <c r="H241" s="2">
        <v>8875</v>
      </c>
      <c r="I241">
        <v>185</v>
      </c>
      <c r="J241">
        <v>945</v>
      </c>
      <c r="K241" s="2">
        <v>1125</v>
      </c>
      <c r="L241">
        <v>0</v>
      </c>
      <c r="M241" s="2">
        <v>10000</v>
      </c>
    </row>
    <row r="242" spans="1:13" x14ac:dyDescent="0.3">
      <c r="A242">
        <v>10008017</v>
      </c>
      <c r="B242" t="s">
        <v>264</v>
      </c>
      <c r="C242">
        <v>385</v>
      </c>
      <c r="D242">
        <v>20</v>
      </c>
      <c r="E242">
        <v>10</v>
      </c>
      <c r="F242">
        <v>10</v>
      </c>
      <c r="G242">
        <v>0</v>
      </c>
      <c r="H242">
        <v>425</v>
      </c>
      <c r="I242">
        <v>90</v>
      </c>
      <c r="J242">
        <v>70</v>
      </c>
      <c r="K242">
        <v>155</v>
      </c>
      <c r="L242">
        <v>0</v>
      </c>
      <c r="M242">
        <v>580</v>
      </c>
    </row>
    <row r="243" spans="1:13" x14ac:dyDescent="0.3">
      <c r="A243">
        <v>10007858</v>
      </c>
      <c r="B243" t="s">
        <v>124</v>
      </c>
      <c r="C243" s="2">
        <v>2210</v>
      </c>
      <c r="D243">
        <v>10</v>
      </c>
      <c r="E243" s="2">
        <v>3815</v>
      </c>
      <c r="F243">
        <v>10</v>
      </c>
      <c r="G243">
        <v>5</v>
      </c>
      <c r="H243" s="2">
        <v>6045</v>
      </c>
      <c r="I243">
        <v>160</v>
      </c>
      <c r="J243">
        <v>245</v>
      </c>
      <c r="K243">
        <v>405</v>
      </c>
      <c r="L243">
        <v>0</v>
      </c>
      <c r="M243" s="2">
        <v>6450</v>
      </c>
    </row>
    <row r="244" spans="1:13" x14ac:dyDescent="0.3">
      <c r="A244">
        <v>10007114</v>
      </c>
      <c r="B244" t="s">
        <v>125</v>
      </c>
      <c r="C244">
        <v>75</v>
      </c>
      <c r="D244" s="2">
        <v>4185</v>
      </c>
      <c r="E244">
        <v>10</v>
      </c>
      <c r="F244">
        <v>10</v>
      </c>
      <c r="G244">
        <v>0</v>
      </c>
      <c r="H244" s="2">
        <v>4280</v>
      </c>
      <c r="I244">
        <v>85</v>
      </c>
      <c r="J244">
        <v>65</v>
      </c>
      <c r="K244">
        <v>150</v>
      </c>
      <c r="L244">
        <v>0</v>
      </c>
      <c r="M244" s="2">
        <v>4430</v>
      </c>
    </row>
    <row r="245" spans="1:13" x14ac:dyDescent="0.3">
      <c r="A245">
        <v>10007807</v>
      </c>
      <c r="B245" t="s">
        <v>266</v>
      </c>
      <c r="C245" s="2">
        <v>1045</v>
      </c>
      <c r="D245">
        <v>80</v>
      </c>
      <c r="E245">
        <v>45</v>
      </c>
      <c r="F245" s="2">
        <v>7985</v>
      </c>
      <c r="G245">
        <v>0</v>
      </c>
      <c r="H245" s="2">
        <v>9150</v>
      </c>
      <c r="I245">
        <v>770</v>
      </c>
      <c r="J245">
        <v>500</v>
      </c>
      <c r="K245" s="2">
        <v>1270</v>
      </c>
      <c r="L245">
        <v>0</v>
      </c>
      <c r="M245" s="2">
        <v>10420</v>
      </c>
    </row>
    <row r="246" spans="1:13" x14ac:dyDescent="0.3">
      <c r="A246">
        <v>10039956</v>
      </c>
      <c r="B246" t="s">
        <v>267</v>
      </c>
      <c r="C246" s="2">
        <v>5420</v>
      </c>
      <c r="D246">
        <v>35</v>
      </c>
      <c r="E246">
        <v>195</v>
      </c>
      <c r="F246">
        <v>25</v>
      </c>
      <c r="G246">
        <v>30</v>
      </c>
      <c r="H246" s="2">
        <v>5700</v>
      </c>
      <c r="I246">
        <v>235</v>
      </c>
      <c r="J246">
        <v>650</v>
      </c>
      <c r="K246">
        <v>885</v>
      </c>
      <c r="L246">
        <v>0</v>
      </c>
      <c r="M246" s="2">
        <v>6585</v>
      </c>
    </row>
    <row r="247" spans="1:13" x14ac:dyDescent="0.3">
      <c r="A247">
        <v>10007784</v>
      </c>
      <c r="B247" t="s">
        <v>126</v>
      </c>
      <c r="C247" s="2">
        <v>9255</v>
      </c>
      <c r="D247">
        <v>75</v>
      </c>
      <c r="E247">
        <v>120</v>
      </c>
      <c r="F247">
        <v>45</v>
      </c>
      <c r="G247">
        <v>10</v>
      </c>
      <c r="H247" s="2">
        <v>9500</v>
      </c>
      <c r="I247" s="2">
        <v>2330</v>
      </c>
      <c r="J247" s="2">
        <v>9350</v>
      </c>
      <c r="K247" s="2">
        <v>11680</v>
      </c>
      <c r="L247">
        <v>0</v>
      </c>
      <c r="M247" s="2">
        <v>21185</v>
      </c>
    </row>
    <row r="248" spans="1:13" x14ac:dyDescent="0.3">
      <c r="A248">
        <v>10007793</v>
      </c>
      <c r="B248" t="s">
        <v>127</v>
      </c>
      <c r="C248" s="2">
        <v>1795</v>
      </c>
      <c r="D248">
        <v>50</v>
      </c>
      <c r="E248" s="2">
        <v>6945</v>
      </c>
      <c r="F248">
        <v>40</v>
      </c>
      <c r="G248">
        <v>5</v>
      </c>
      <c r="H248" s="2">
        <v>8830</v>
      </c>
      <c r="I248">
        <v>520</v>
      </c>
      <c r="J248">
        <v>765</v>
      </c>
      <c r="K248" s="2">
        <v>1280</v>
      </c>
      <c r="L248">
        <v>0</v>
      </c>
      <c r="M248" s="2">
        <v>10115</v>
      </c>
    </row>
    <row r="249" spans="1:13" x14ac:dyDescent="0.3">
      <c r="A249">
        <v>10029843</v>
      </c>
      <c r="B249" t="s">
        <v>290</v>
      </c>
      <c r="C249">
        <v>45</v>
      </c>
      <c r="D249">
        <v>0</v>
      </c>
      <c r="E249">
        <v>0</v>
      </c>
      <c r="F249">
        <v>0</v>
      </c>
      <c r="G249">
        <v>0</v>
      </c>
      <c r="H249">
        <v>45</v>
      </c>
      <c r="I249">
        <v>0</v>
      </c>
      <c r="J249">
        <v>0</v>
      </c>
      <c r="K249">
        <v>0</v>
      </c>
      <c r="L249">
        <v>0</v>
      </c>
      <c r="M249">
        <v>45</v>
      </c>
    </row>
    <row r="250" spans="1:13" x14ac:dyDescent="0.3">
      <c r="A250">
        <v>10007163</v>
      </c>
      <c r="B250" t="s">
        <v>129</v>
      </c>
      <c r="C250" s="2">
        <v>6540</v>
      </c>
      <c r="D250">
        <v>60</v>
      </c>
      <c r="E250">
        <v>145</v>
      </c>
      <c r="F250">
        <v>35</v>
      </c>
      <c r="G250">
        <v>10</v>
      </c>
      <c r="H250" s="2">
        <v>6790</v>
      </c>
      <c r="I250" s="2">
        <v>1135</v>
      </c>
      <c r="J250" s="2">
        <v>4630</v>
      </c>
      <c r="K250" s="2">
        <v>5765</v>
      </c>
      <c r="L250">
        <v>0</v>
      </c>
      <c r="M250" s="2">
        <v>12555</v>
      </c>
    </row>
    <row r="251" spans="1:13" x14ac:dyDescent="0.3">
      <c r="A251">
        <v>10007361</v>
      </c>
      <c r="B251" t="s">
        <v>268</v>
      </c>
      <c r="C251">
        <v>70</v>
      </c>
      <c r="D251">
        <v>0</v>
      </c>
      <c r="E251">
        <v>0</v>
      </c>
      <c r="F251">
        <v>0</v>
      </c>
      <c r="G251">
        <v>0</v>
      </c>
      <c r="H251">
        <v>70</v>
      </c>
      <c r="I251">
        <v>0</v>
      </c>
      <c r="J251">
        <v>0</v>
      </c>
      <c r="K251">
        <v>0</v>
      </c>
      <c r="L251">
        <v>0</v>
      </c>
      <c r="M251">
        <v>70</v>
      </c>
    </row>
    <row r="252" spans="1:13" x14ac:dyDescent="0.3">
      <c r="A252">
        <v>10007164</v>
      </c>
      <c r="B252" t="s">
        <v>130</v>
      </c>
      <c r="C252" s="2">
        <v>9635</v>
      </c>
      <c r="D252">
        <v>30</v>
      </c>
      <c r="E252">
        <v>980</v>
      </c>
      <c r="F252">
        <v>50</v>
      </c>
      <c r="G252">
        <v>10</v>
      </c>
      <c r="H252" s="2">
        <v>10710</v>
      </c>
      <c r="I252">
        <v>395</v>
      </c>
      <c r="J252" s="2">
        <v>1355</v>
      </c>
      <c r="K252" s="2">
        <v>1755</v>
      </c>
      <c r="L252">
        <v>0</v>
      </c>
      <c r="M252" s="2">
        <v>12460</v>
      </c>
    </row>
    <row r="253" spans="1:13" x14ac:dyDescent="0.3">
      <c r="A253">
        <v>10007800</v>
      </c>
      <c r="B253" t="s">
        <v>131</v>
      </c>
      <c r="C253">
        <v>240</v>
      </c>
      <c r="D253" s="2">
        <v>6700</v>
      </c>
      <c r="E253">
        <v>5</v>
      </c>
      <c r="F253">
        <v>20</v>
      </c>
      <c r="G253">
        <v>0</v>
      </c>
      <c r="H253" s="2">
        <v>6970</v>
      </c>
      <c r="I253">
        <v>340</v>
      </c>
      <c r="J253">
        <v>450</v>
      </c>
      <c r="K253">
        <v>790</v>
      </c>
      <c r="L253">
        <v>0</v>
      </c>
      <c r="M253" s="2">
        <v>7760</v>
      </c>
    </row>
    <row r="254" spans="1:13" x14ac:dyDescent="0.3">
      <c r="A254">
        <v>10032288</v>
      </c>
      <c r="B254" t="s">
        <v>269</v>
      </c>
      <c r="C254">
        <v>30</v>
      </c>
      <c r="D254">
        <v>0</v>
      </c>
      <c r="E254">
        <v>0</v>
      </c>
      <c r="F254">
        <v>0</v>
      </c>
      <c r="G254">
        <v>0</v>
      </c>
      <c r="H254">
        <v>35</v>
      </c>
      <c r="I254">
        <v>5</v>
      </c>
      <c r="J254">
        <v>20</v>
      </c>
      <c r="K254">
        <v>25</v>
      </c>
      <c r="L254">
        <v>0</v>
      </c>
      <c r="M254">
        <v>60</v>
      </c>
    </row>
    <row r="255" spans="1:13" x14ac:dyDescent="0.3">
      <c r="A255">
        <v>10006566</v>
      </c>
      <c r="B255" t="s">
        <v>270</v>
      </c>
      <c r="C255" s="2">
        <v>4200</v>
      </c>
      <c r="D255">
        <v>25</v>
      </c>
      <c r="E255">
        <v>40</v>
      </c>
      <c r="F255">
        <v>50</v>
      </c>
      <c r="G255">
        <v>5</v>
      </c>
      <c r="H255" s="2">
        <v>4320</v>
      </c>
      <c r="I255">
        <v>675</v>
      </c>
      <c r="J255">
        <v>460</v>
      </c>
      <c r="K255" s="2">
        <v>1135</v>
      </c>
      <c r="L255">
        <v>0</v>
      </c>
      <c r="M255" s="2">
        <v>5455</v>
      </c>
    </row>
    <row r="256" spans="1:13" x14ac:dyDescent="0.3">
      <c r="A256">
        <v>10007165</v>
      </c>
      <c r="B256" t="s">
        <v>132</v>
      </c>
      <c r="C256" s="2">
        <v>5240</v>
      </c>
      <c r="D256">
        <v>15</v>
      </c>
      <c r="E256">
        <v>25</v>
      </c>
      <c r="F256">
        <v>5</v>
      </c>
      <c r="G256">
        <v>0</v>
      </c>
      <c r="H256" s="2">
        <v>5285</v>
      </c>
      <c r="I256" s="2">
        <v>1050</v>
      </c>
      <c r="J256" s="2">
        <v>2855</v>
      </c>
      <c r="K256" s="2">
        <v>3905</v>
      </c>
      <c r="L256">
        <v>0</v>
      </c>
      <c r="M256" s="2">
        <v>9195</v>
      </c>
    </row>
    <row r="257" spans="1:13" x14ac:dyDescent="0.3">
      <c r="A257">
        <v>10003614</v>
      </c>
      <c r="B257" t="s">
        <v>133</v>
      </c>
      <c r="C257" s="2">
        <v>3010</v>
      </c>
      <c r="D257">
        <v>10</v>
      </c>
      <c r="E257">
        <v>45</v>
      </c>
      <c r="F257">
        <v>10</v>
      </c>
      <c r="G257">
        <v>30</v>
      </c>
      <c r="H257" s="2">
        <v>3100</v>
      </c>
      <c r="I257">
        <v>55</v>
      </c>
      <c r="J257">
        <v>160</v>
      </c>
      <c r="K257">
        <v>215</v>
      </c>
      <c r="L257">
        <v>0</v>
      </c>
      <c r="M257" s="2">
        <v>3320</v>
      </c>
    </row>
    <row r="258" spans="1:13" x14ac:dyDescent="0.3">
      <c r="A258">
        <v>10007166</v>
      </c>
      <c r="B258" t="s">
        <v>134</v>
      </c>
      <c r="C258" s="2">
        <v>8070</v>
      </c>
      <c r="D258">
        <v>30</v>
      </c>
      <c r="E258">
        <v>50</v>
      </c>
      <c r="F258">
        <v>15</v>
      </c>
      <c r="G258">
        <v>0</v>
      </c>
      <c r="H258" s="2">
        <v>8170</v>
      </c>
      <c r="I258">
        <v>105</v>
      </c>
      <c r="J258">
        <v>335</v>
      </c>
      <c r="K258">
        <v>440</v>
      </c>
      <c r="L258">
        <v>0</v>
      </c>
      <c r="M258" s="2">
        <v>8605</v>
      </c>
    </row>
    <row r="259" spans="1:13" x14ac:dyDescent="0.3">
      <c r="A259">
        <v>10007139</v>
      </c>
      <c r="B259" t="s">
        <v>135</v>
      </c>
      <c r="C259" s="2">
        <v>3970</v>
      </c>
      <c r="D259">
        <v>5</v>
      </c>
      <c r="E259">
        <v>140</v>
      </c>
      <c r="F259">
        <v>20</v>
      </c>
      <c r="G259">
        <v>0</v>
      </c>
      <c r="H259" s="2">
        <v>4135</v>
      </c>
      <c r="I259">
        <v>175</v>
      </c>
      <c r="J259">
        <v>130</v>
      </c>
      <c r="K259">
        <v>300</v>
      </c>
      <c r="L259">
        <v>0</v>
      </c>
      <c r="M259" s="2">
        <v>4435</v>
      </c>
    </row>
    <row r="260" spans="1:13" x14ac:dyDescent="0.3">
      <c r="A260">
        <v>10007657</v>
      </c>
      <c r="B260" t="s">
        <v>271</v>
      </c>
      <c r="C260">
        <v>255</v>
      </c>
      <c r="D260">
        <v>0</v>
      </c>
      <c r="E260">
        <v>0</v>
      </c>
      <c r="F260">
        <v>5</v>
      </c>
      <c r="G260">
        <v>0</v>
      </c>
      <c r="H260">
        <v>260</v>
      </c>
      <c r="I260">
        <v>5</v>
      </c>
      <c r="J260">
        <v>10</v>
      </c>
      <c r="K260">
        <v>15</v>
      </c>
      <c r="L260">
        <v>0</v>
      </c>
      <c r="M260">
        <v>280</v>
      </c>
    </row>
    <row r="261" spans="1:13" x14ac:dyDescent="0.3">
      <c r="A261">
        <v>10007713</v>
      </c>
      <c r="B261" t="s">
        <v>136</v>
      </c>
      <c r="C261" s="2">
        <v>2640</v>
      </c>
      <c r="D261">
        <v>10</v>
      </c>
      <c r="E261">
        <v>15</v>
      </c>
      <c r="F261">
        <v>20</v>
      </c>
      <c r="G261">
        <v>0</v>
      </c>
      <c r="H261" s="2">
        <v>2690</v>
      </c>
      <c r="I261">
        <v>30</v>
      </c>
      <c r="J261">
        <v>170</v>
      </c>
      <c r="K261">
        <v>195</v>
      </c>
      <c r="L261">
        <v>0</v>
      </c>
      <c r="M261" s="2">
        <v>2885</v>
      </c>
    </row>
    <row r="262" spans="1:13" x14ac:dyDescent="0.3">
      <c r="A262">
        <v>10007167</v>
      </c>
      <c r="B262" t="s">
        <v>272</v>
      </c>
      <c r="C262" s="2">
        <v>5820</v>
      </c>
      <c r="D262">
        <v>65</v>
      </c>
      <c r="E262">
        <v>100</v>
      </c>
      <c r="F262">
        <v>35</v>
      </c>
      <c r="G262">
        <v>25</v>
      </c>
      <c r="H262" s="2">
        <v>6045</v>
      </c>
      <c r="I262">
        <v>330</v>
      </c>
      <c r="J262" s="2">
        <v>2310</v>
      </c>
      <c r="K262" s="2">
        <v>2640</v>
      </c>
      <c r="L262">
        <v>0</v>
      </c>
      <c r="M262" s="2">
        <v>8685</v>
      </c>
    </row>
    <row r="263" spans="1:13" x14ac:dyDescent="0.3">
      <c r="B263" t="s">
        <v>328</v>
      </c>
      <c r="C263" s="2">
        <v>669275</v>
      </c>
      <c r="D263" s="2">
        <v>70635</v>
      </c>
      <c r="E263" s="2">
        <v>46320</v>
      </c>
      <c r="F263" s="2">
        <v>25395</v>
      </c>
      <c r="G263" s="2">
        <v>1815</v>
      </c>
      <c r="H263" s="2">
        <v>813440</v>
      </c>
      <c r="I263" s="2">
        <v>65245</v>
      </c>
      <c r="J263" s="2">
        <v>207885</v>
      </c>
      <c r="K263" s="2">
        <v>273130</v>
      </c>
      <c r="L263">
        <v>100</v>
      </c>
      <c r="M263" s="2">
        <v>1086670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tabSelected="1" workbookViewId="0">
      <selection activeCell="F5" sqref="F5"/>
    </sheetView>
  </sheetViews>
  <sheetFormatPr defaultColWidth="8.77734375" defaultRowHeight="14.4" x14ac:dyDescent="0.3"/>
  <cols>
    <col min="1" max="1" width="8" customWidth="1"/>
    <col min="2" max="2" width="32.44140625" customWidth="1"/>
    <col min="3" max="3" width="17.33203125" customWidth="1"/>
    <col min="4" max="4" width="13.44140625" customWidth="1"/>
    <col min="5" max="5" width="12.44140625" customWidth="1"/>
    <col min="6" max="6" width="14.44140625" customWidth="1"/>
    <col min="7" max="7" width="19.5546875" customWidth="1"/>
    <col min="8" max="8" width="20.88671875" bestFit="1" customWidth="1"/>
    <col min="9" max="9" width="21.6640625" bestFit="1" customWidth="1"/>
  </cols>
  <sheetData>
    <row r="1" spans="1:11" x14ac:dyDescent="0.3">
      <c r="A1" s="46"/>
      <c r="B1" s="92" t="s">
        <v>407</v>
      </c>
      <c r="C1" s="93"/>
      <c r="D1" s="46"/>
      <c r="E1" s="46"/>
      <c r="F1" s="46"/>
      <c r="G1" s="46"/>
      <c r="H1" s="46"/>
      <c r="I1" s="46"/>
      <c r="J1" s="46"/>
      <c r="K1" s="46"/>
    </row>
    <row r="2" spans="1:11" x14ac:dyDescent="0.3">
      <c r="A2" s="46"/>
      <c r="B2" s="94" t="s">
        <v>383</v>
      </c>
      <c r="C2" s="48" t="s">
        <v>344</v>
      </c>
      <c r="D2" s="46"/>
      <c r="E2" s="101"/>
      <c r="F2" s="101"/>
      <c r="G2" s="101"/>
      <c r="H2" s="101"/>
      <c r="I2" s="101"/>
      <c r="J2" s="101"/>
      <c r="K2" s="91"/>
    </row>
    <row r="3" spans="1:11" x14ac:dyDescent="0.3">
      <c r="A3" s="46"/>
      <c r="B3" s="47" t="s">
        <v>388</v>
      </c>
      <c r="C3" s="48" t="s">
        <v>368</v>
      </c>
      <c r="D3" s="46"/>
      <c r="E3" s="101"/>
      <c r="F3" s="101"/>
      <c r="G3" s="101"/>
      <c r="H3" s="101"/>
      <c r="I3" s="101"/>
      <c r="J3" s="101"/>
      <c r="K3" s="91"/>
    </row>
    <row r="4" spans="1:11" x14ac:dyDescent="0.3">
      <c r="A4" s="46"/>
      <c r="B4" s="47" t="s">
        <v>389</v>
      </c>
      <c r="C4" s="48" t="s">
        <v>370</v>
      </c>
      <c r="D4" s="46"/>
      <c r="E4" s="101"/>
      <c r="F4" s="101"/>
      <c r="G4" s="101"/>
      <c r="H4" s="101"/>
      <c r="I4" s="101"/>
      <c r="J4" s="101"/>
      <c r="K4" s="91"/>
    </row>
    <row r="5" spans="1:11" x14ac:dyDescent="0.3">
      <c r="A5" s="46"/>
      <c r="B5" s="46"/>
      <c r="C5" s="46"/>
      <c r="D5" s="46"/>
      <c r="E5" s="102"/>
      <c r="F5" s="102"/>
      <c r="G5" s="102"/>
      <c r="H5" s="102"/>
      <c r="I5" s="103"/>
      <c r="J5" s="102"/>
      <c r="K5" s="91"/>
    </row>
    <row r="6" spans="1:11" x14ac:dyDescent="0.3">
      <c r="A6" s="46"/>
      <c r="B6" s="95" t="s">
        <v>375</v>
      </c>
      <c r="C6" s="96"/>
      <c r="D6" s="46"/>
      <c r="E6" s="101"/>
      <c r="F6" s="104"/>
      <c r="G6" s="104"/>
      <c r="H6" s="104"/>
      <c r="I6" s="104"/>
      <c r="J6" s="104"/>
      <c r="K6" s="91"/>
    </row>
    <row r="7" spans="1:11" x14ac:dyDescent="0.3">
      <c r="A7" s="46"/>
      <c r="B7" s="64" t="s">
        <v>411</v>
      </c>
      <c r="C7" s="49">
        <f>IF(C3 = "Model One",'(Ignore)M1M2'!B3, IF(Scenarios_ToPresent!C3 = "Model Two", '(Ignore)M1M2'!B20))</f>
        <v>2468.2083859830923</v>
      </c>
      <c r="D7" s="46"/>
      <c r="E7" s="101"/>
      <c r="F7" s="105"/>
      <c r="G7" s="106"/>
      <c r="H7" s="105"/>
      <c r="I7" s="107"/>
      <c r="J7" s="107"/>
      <c r="K7" s="91"/>
    </row>
    <row r="8" spans="1:11" x14ac:dyDescent="0.3">
      <c r="A8" s="46"/>
      <c r="B8" s="64" t="s">
        <v>412</v>
      </c>
      <c r="C8" s="49">
        <f ca="1">IF(C3 = "Model One",'(Ignore)M1M2'!B6, IF(Scenarios_ToPresent!C3 = "Model Two", '(Ignore)M1M2'!B23))</f>
        <v>757.81665518419982</v>
      </c>
      <c r="D8" s="46"/>
      <c r="E8" s="101"/>
      <c r="F8" s="108"/>
      <c r="G8" s="108"/>
      <c r="H8" s="108"/>
      <c r="I8" s="108"/>
      <c r="J8" s="108"/>
      <c r="K8" s="91"/>
    </row>
    <row r="9" spans="1:11" x14ac:dyDescent="0.3">
      <c r="A9" s="46"/>
      <c r="B9" s="64" t="s">
        <v>372</v>
      </c>
      <c r="C9" s="49">
        <f>IF(C3 = "Model One",'(Ignore)M1M2'!B9, IF(Scenarios_ToPresent!C3 = "Model Two", '(Ignore)M1M2'!B26))</f>
        <v>1184.8272731777172</v>
      </c>
      <c r="D9" s="46"/>
      <c r="E9" s="101"/>
      <c r="F9" s="108"/>
      <c r="G9" s="108"/>
      <c r="H9" s="108"/>
      <c r="I9" s="108"/>
      <c r="J9" s="108"/>
      <c r="K9" s="91"/>
    </row>
    <row r="10" spans="1:11" x14ac:dyDescent="0.3">
      <c r="A10" s="46"/>
      <c r="B10" s="64" t="s">
        <v>413</v>
      </c>
      <c r="C10" s="49">
        <f ca="1">IF(C3 = "Model One",'(Ignore)M1M2'!B12, IF(Scenarios_ToPresent!C3 = "Model Two", '(Ignore)M1M2'!B29))</f>
        <v>1885.9127375493745</v>
      </c>
      <c r="D10" s="46"/>
      <c r="E10" s="101"/>
      <c r="F10" s="101"/>
      <c r="G10" s="101"/>
      <c r="H10" s="101"/>
      <c r="I10" s="101"/>
      <c r="J10" s="101"/>
      <c r="K10" s="46"/>
    </row>
    <row r="11" spans="1:11" ht="13.8" customHeight="1" x14ac:dyDescent="0.3">
      <c r="A11" s="46"/>
      <c r="B11" s="64" t="s">
        <v>406</v>
      </c>
      <c r="C11" s="49">
        <f>IF(C3 = "Model One",'(Ignore)M1M2'!B15, IF(Scenarios_ToPresent!C3 = "Model Two", '(Ignore)M1M2'!B32))</f>
        <v>1466.2499648331232</v>
      </c>
      <c r="D11" s="46"/>
      <c r="E11" s="46"/>
      <c r="F11" s="46"/>
      <c r="G11" s="46"/>
      <c r="H11" s="46"/>
      <c r="I11" s="46"/>
      <c r="J11" s="46"/>
      <c r="K11" s="46"/>
    </row>
    <row r="12" spans="1:11" ht="19.8" customHeight="1" x14ac:dyDescent="0.3">
      <c r="A12" s="46"/>
      <c r="B12" s="46"/>
      <c r="C12" s="46"/>
      <c r="D12" s="46"/>
      <c r="E12" s="46"/>
      <c r="F12" s="46"/>
      <c r="G12" s="46"/>
      <c r="H12" s="46"/>
      <c r="I12" s="46"/>
      <c r="J12" s="46"/>
      <c r="K12" s="46"/>
    </row>
    <row r="13" spans="1:11" ht="13.2" customHeight="1" x14ac:dyDescent="0.3">
      <c r="A13" s="46"/>
      <c r="B13" s="48" t="s">
        <v>401</v>
      </c>
      <c r="C13" s="97" t="s">
        <v>402</v>
      </c>
      <c r="D13" s="48" t="s">
        <v>403</v>
      </c>
      <c r="E13" s="48" t="s">
        <v>404</v>
      </c>
      <c r="F13" s="46"/>
      <c r="G13" s="46"/>
      <c r="H13" s="46"/>
      <c r="I13" s="46"/>
      <c r="J13" s="46"/>
      <c r="K13" s="46"/>
    </row>
    <row r="14" spans="1:11" ht="14.55" customHeight="1" x14ac:dyDescent="0.3">
      <c r="A14" s="46"/>
      <c r="B14" s="64" t="s">
        <v>399</v>
      </c>
      <c r="C14" s="49">
        <f>SUMIF('Final Model'!G10:G145, "North East", 'Final Model'!K10:K145)</f>
        <v>51.707181088314002</v>
      </c>
      <c r="D14" s="49">
        <f>C14*5</f>
        <v>258.53590544156998</v>
      </c>
      <c r="E14" s="49">
        <f>C14*10</f>
        <v>517.07181088313996</v>
      </c>
      <c r="F14" s="46"/>
      <c r="G14" s="46"/>
      <c r="H14" s="46"/>
      <c r="I14" s="46"/>
      <c r="J14" s="46"/>
      <c r="K14" s="46"/>
    </row>
    <row r="15" spans="1:11" ht="13.8" customHeight="1" x14ac:dyDescent="0.3">
      <c r="A15" s="46"/>
      <c r="B15" s="64" t="s">
        <v>398</v>
      </c>
      <c r="C15" s="49">
        <f>SUMIF('Final Model'!G10:G145, "North West", 'Final Model'!K10:K145)</f>
        <v>110.93777876895628</v>
      </c>
      <c r="D15" s="49">
        <f>C15*5</f>
        <v>554.68889384478143</v>
      </c>
      <c r="E15" s="49">
        <f>C15*10</f>
        <v>1109.3777876895629</v>
      </c>
      <c r="F15" s="46"/>
      <c r="G15" s="46"/>
      <c r="H15" s="46"/>
      <c r="I15" s="46"/>
      <c r="J15" s="46"/>
      <c r="K15" s="46"/>
    </row>
    <row r="16" spans="1:11" ht="15.45" customHeight="1" x14ac:dyDescent="0.3">
      <c r="A16" s="46"/>
      <c r="B16" s="64" t="s">
        <v>397</v>
      </c>
      <c r="C16" s="49">
        <f>SUMIF('Final Model'!G10:G145, "Yorkshire and Humber", 'Final Model'!K10:K145)</f>
        <v>85.192908117752012</v>
      </c>
      <c r="D16" s="49">
        <f>C16*5</f>
        <v>425.96454058876009</v>
      </c>
      <c r="E16" s="49">
        <f t="shared" ref="E16:E23" si="0">C16*10</f>
        <v>851.92908117752017</v>
      </c>
      <c r="F16" s="46"/>
      <c r="G16" s="46"/>
      <c r="H16" s="46"/>
      <c r="I16" s="46"/>
      <c r="J16" s="46"/>
      <c r="K16" s="46"/>
    </row>
    <row r="17" spans="1:11" ht="16.2" customHeight="1" x14ac:dyDescent="0.3">
      <c r="A17" s="46"/>
      <c r="B17" s="64" t="s">
        <v>395</v>
      </c>
      <c r="C17" s="49">
        <f>SUMIF('Final Model'!G10:G145, "East Midlands", 'Final Model'!K10:K145)</f>
        <v>56.389384478144507</v>
      </c>
      <c r="D17" s="49">
        <f t="shared" ref="D17:D23" si="1">C17*5</f>
        <v>281.94692239072253</v>
      </c>
      <c r="E17" s="49">
        <f t="shared" si="0"/>
        <v>563.89384478144507</v>
      </c>
      <c r="F17" s="46"/>
      <c r="G17" s="46"/>
      <c r="H17" s="46"/>
      <c r="I17" s="46"/>
      <c r="J17" s="46"/>
      <c r="K17" s="46"/>
    </row>
    <row r="18" spans="1:11" ht="13.8" customHeight="1" x14ac:dyDescent="0.3">
      <c r="A18" s="46"/>
      <c r="B18" s="64" t="s">
        <v>392</v>
      </c>
      <c r="C18" s="49">
        <f>SUMIF('Final Model'!G10:G145, "West Midlands", 'Final Model'!K10:K145)</f>
        <v>69.05887600356823</v>
      </c>
      <c r="D18" s="49">
        <f t="shared" si="1"/>
        <v>345.29438001784115</v>
      </c>
      <c r="E18" s="49">
        <f t="shared" si="0"/>
        <v>690.5887600356823</v>
      </c>
      <c r="F18" s="46"/>
      <c r="G18" s="46"/>
      <c r="H18" s="46"/>
      <c r="I18" s="46"/>
      <c r="J18" s="46"/>
      <c r="K18" s="46"/>
    </row>
    <row r="19" spans="1:11" ht="17.55" customHeight="1" x14ac:dyDescent="0.3">
      <c r="A19" s="46"/>
      <c r="B19" s="64" t="s">
        <v>391</v>
      </c>
      <c r="C19" s="49">
        <f>SUMIF('Final Model'!G10:G145, "East of England", 'Final Model'!K10:K145)</f>
        <v>76.640276538804642</v>
      </c>
      <c r="D19" s="49">
        <f t="shared" si="1"/>
        <v>383.20138269402321</v>
      </c>
      <c r="E19" s="49">
        <f t="shared" si="0"/>
        <v>766.40276538804642</v>
      </c>
      <c r="F19" s="46"/>
      <c r="G19" s="46"/>
      <c r="H19" s="46"/>
      <c r="I19" s="46"/>
      <c r="J19" s="46"/>
      <c r="K19" s="46"/>
    </row>
    <row r="20" spans="1:11" ht="15.45" customHeight="1" x14ac:dyDescent="0.3">
      <c r="A20" s="46"/>
      <c r="B20" s="64" t="s">
        <v>396</v>
      </c>
      <c r="C20" s="49">
        <f>SUMIF('Final Model'!G10:G145, "South East", 'Final Model'!K10:K145)</f>
        <v>137.76984834968778</v>
      </c>
      <c r="D20" s="49">
        <f t="shared" si="1"/>
        <v>688.84924174843889</v>
      </c>
      <c r="E20" s="49">
        <f t="shared" si="0"/>
        <v>1377.6984834968778</v>
      </c>
      <c r="F20" s="46"/>
      <c r="G20" s="46"/>
      <c r="H20" s="46"/>
      <c r="I20" s="46"/>
      <c r="J20" s="46"/>
      <c r="K20" s="46"/>
    </row>
    <row r="21" spans="1:11" ht="15.45" customHeight="1" x14ac:dyDescent="0.3">
      <c r="A21" s="46"/>
      <c r="B21" s="64" t="s">
        <v>393</v>
      </c>
      <c r="C21" s="49">
        <f>SUMIF('Final Model'!G10:G145, "South West", 'Final Model'!K10:K145)</f>
        <v>81.844335414808199</v>
      </c>
      <c r="D21" s="49">
        <f t="shared" si="1"/>
        <v>409.221677074041</v>
      </c>
      <c r="E21" s="49">
        <f t="shared" si="0"/>
        <v>818.44335414808199</v>
      </c>
      <c r="F21" s="46"/>
      <c r="G21" s="46"/>
      <c r="H21" s="46"/>
      <c r="I21" s="46"/>
      <c r="J21" s="46"/>
      <c r="K21" s="46"/>
    </row>
    <row r="22" spans="1:11" ht="15.45" customHeight="1" x14ac:dyDescent="0.3">
      <c r="A22" s="46"/>
      <c r="B22" s="64" t="s">
        <v>394</v>
      </c>
      <c r="C22" s="49">
        <f>SUMIF('Final Model'!G10:G145, "London", 'Final Model'!K10:K145)</f>
        <v>221.28122212310441</v>
      </c>
      <c r="D22" s="49">
        <f t="shared" si="1"/>
        <v>1106.406110615522</v>
      </c>
      <c r="E22" s="49">
        <f t="shared" si="0"/>
        <v>2212.8122212310441</v>
      </c>
      <c r="F22" s="46"/>
      <c r="G22" s="46"/>
      <c r="H22" s="46"/>
      <c r="I22" s="46"/>
      <c r="J22" s="46"/>
      <c r="K22" s="46"/>
    </row>
    <row r="23" spans="1:11" ht="15.45" customHeight="1" x14ac:dyDescent="0.3">
      <c r="A23" s="46"/>
      <c r="B23" s="64" t="s">
        <v>320</v>
      </c>
      <c r="C23" s="49">
        <f>SUMIF('Final Model'!G10:G145, "Wales", 'Final Model'!K10:K145)</f>
        <v>54.44692239072257</v>
      </c>
      <c r="D23" s="49">
        <f t="shared" si="1"/>
        <v>272.23461195361284</v>
      </c>
      <c r="E23" s="49">
        <f t="shared" si="0"/>
        <v>544.46922390722568</v>
      </c>
      <c r="F23" s="46"/>
      <c r="G23" s="46"/>
      <c r="H23" s="46"/>
      <c r="I23" s="46"/>
      <c r="J23" s="46"/>
      <c r="K23" s="46"/>
    </row>
    <row r="24" spans="1:11" ht="19.8" customHeight="1" x14ac:dyDescent="0.3">
      <c r="A24" s="46"/>
      <c r="B24" s="61"/>
      <c r="C24" s="46"/>
      <c r="D24" s="98"/>
      <c r="E24" s="46"/>
      <c r="F24" s="46"/>
      <c r="G24" s="46"/>
      <c r="H24" s="46"/>
      <c r="I24" s="46"/>
      <c r="J24" s="46"/>
      <c r="K24" s="46"/>
    </row>
    <row r="25" spans="1:11" ht="49.2" customHeight="1" x14ac:dyDescent="0.3">
      <c r="A25" s="99" t="s">
        <v>376</v>
      </c>
      <c r="B25" s="71" t="s">
        <v>385</v>
      </c>
      <c r="C25" s="71"/>
      <c r="D25" s="100"/>
      <c r="E25" s="91"/>
      <c r="F25" s="46"/>
      <c r="G25" s="46"/>
      <c r="H25" s="46"/>
      <c r="I25" s="46"/>
      <c r="J25" s="46"/>
      <c r="K25" s="46"/>
    </row>
    <row r="26" spans="1:11" x14ac:dyDescent="0.3">
      <c r="A26" s="100"/>
      <c r="B26" s="100"/>
      <c r="C26" s="100"/>
      <c r="D26" s="100"/>
      <c r="E26" s="91"/>
      <c r="F26" s="46"/>
      <c r="G26" s="46"/>
      <c r="H26" s="46"/>
      <c r="I26" s="46"/>
      <c r="J26" s="46"/>
      <c r="K26" s="46"/>
    </row>
    <row r="27" spans="1:11" x14ac:dyDescent="0.3">
      <c r="A27" s="100" t="s">
        <v>379</v>
      </c>
      <c r="B27" s="62" t="s">
        <v>377</v>
      </c>
      <c r="C27" s="100"/>
      <c r="D27" s="100"/>
      <c r="E27" s="91"/>
      <c r="F27" s="46"/>
      <c r="G27" s="46"/>
      <c r="H27" s="46"/>
      <c r="I27" s="46"/>
      <c r="J27" s="46"/>
      <c r="K27" s="46"/>
    </row>
    <row r="28" spans="1:11" x14ac:dyDescent="0.3">
      <c r="A28" s="100"/>
      <c r="B28" s="62" t="s">
        <v>378</v>
      </c>
      <c r="C28" s="100"/>
      <c r="D28" s="100"/>
      <c r="E28" s="91"/>
      <c r="F28" s="46"/>
      <c r="G28" s="46"/>
      <c r="H28" s="46"/>
      <c r="I28" s="46"/>
      <c r="J28" s="46"/>
      <c r="K28" s="46"/>
    </row>
    <row r="29" spans="1:11" x14ac:dyDescent="0.3">
      <c r="A29" s="100"/>
      <c r="B29" s="100"/>
      <c r="C29" s="100"/>
      <c r="D29" s="100"/>
      <c r="E29" s="91"/>
      <c r="F29" s="46"/>
      <c r="G29" s="46"/>
      <c r="H29" s="46"/>
      <c r="I29" s="46"/>
      <c r="J29" s="46"/>
      <c r="K29" s="46"/>
    </row>
    <row r="30" spans="1:11" x14ac:dyDescent="0.3">
      <c r="A30" s="100" t="s">
        <v>384</v>
      </c>
      <c r="B30" s="100" t="s">
        <v>380</v>
      </c>
      <c r="C30" s="100"/>
      <c r="D30" s="100"/>
      <c r="E30" s="91"/>
      <c r="F30" s="46"/>
      <c r="G30" s="46"/>
      <c r="H30" s="46"/>
      <c r="I30" s="46"/>
      <c r="J30" s="46"/>
      <c r="K30" s="46"/>
    </row>
    <row r="31" spans="1:11" x14ac:dyDescent="0.3">
      <c r="A31" s="100"/>
      <c r="B31" s="100" t="s">
        <v>381</v>
      </c>
      <c r="C31" s="100"/>
      <c r="D31" s="100"/>
      <c r="E31" s="91"/>
      <c r="F31" s="46"/>
      <c r="G31" s="46"/>
      <c r="H31" s="46"/>
      <c r="I31" s="46"/>
      <c r="J31" s="46"/>
      <c r="K31" s="46"/>
    </row>
    <row r="32" spans="1:11" x14ac:dyDescent="0.3">
      <c r="A32" s="100"/>
      <c r="B32" s="100" t="s">
        <v>382</v>
      </c>
      <c r="C32" s="100"/>
      <c r="D32" s="100"/>
      <c r="E32" s="91"/>
      <c r="F32" s="46"/>
      <c r="G32" s="46"/>
      <c r="H32" s="46"/>
      <c r="I32" s="46"/>
      <c r="J32" s="46"/>
      <c r="K32" s="46"/>
    </row>
    <row r="33" spans="1:11" x14ac:dyDescent="0.3">
      <c r="A33" s="100"/>
      <c r="B33" s="100"/>
      <c r="C33" s="100"/>
      <c r="D33" s="100"/>
      <c r="E33" s="91"/>
      <c r="F33" s="46"/>
      <c r="G33" s="46"/>
      <c r="H33" s="46"/>
      <c r="I33" s="46"/>
      <c r="J33" s="46"/>
      <c r="K33" s="46"/>
    </row>
    <row r="34" spans="1:11" x14ac:dyDescent="0.3">
      <c r="A34" s="100"/>
      <c r="B34" s="100"/>
      <c r="C34" s="100"/>
      <c r="D34" s="100"/>
      <c r="E34" s="91"/>
      <c r="F34" s="46"/>
      <c r="G34" s="46"/>
      <c r="H34" s="46"/>
      <c r="I34" s="46"/>
      <c r="J34" s="46"/>
      <c r="K34" s="46"/>
    </row>
    <row r="35" spans="1:11" x14ac:dyDescent="0.3">
      <c r="A35" s="46"/>
      <c r="B35" s="46"/>
      <c r="C35" s="46"/>
      <c r="D35" s="46"/>
      <c r="E35" s="46"/>
      <c r="F35" s="46"/>
      <c r="G35" s="46"/>
      <c r="H35" s="46"/>
      <c r="I35" s="46"/>
      <c r="J35" s="46"/>
      <c r="K35" s="46"/>
    </row>
    <row r="36" spans="1:11" x14ac:dyDescent="0.3">
      <c r="A36" s="46"/>
      <c r="B36" s="46"/>
      <c r="C36" s="46"/>
      <c r="D36" s="46"/>
      <c r="E36" s="46"/>
      <c r="F36" s="46"/>
      <c r="G36" s="46"/>
      <c r="H36" s="46"/>
      <c r="I36" s="46"/>
      <c r="J36" s="46"/>
      <c r="K36" s="46"/>
    </row>
    <row r="37" spans="1:11" x14ac:dyDescent="0.3">
      <c r="A37" s="46"/>
      <c r="B37" s="46"/>
      <c r="C37" s="46"/>
      <c r="D37" s="46"/>
      <c r="E37" s="46"/>
      <c r="F37" s="46"/>
      <c r="G37" s="46"/>
      <c r="H37" s="46"/>
      <c r="I37" s="46"/>
      <c r="J37" s="46"/>
      <c r="K37" s="46"/>
    </row>
    <row r="38" spans="1:11" x14ac:dyDescent="0.3">
      <c r="A38" s="46"/>
      <c r="B38" s="46"/>
      <c r="C38" s="46"/>
      <c r="D38" s="46"/>
      <c r="E38" s="46"/>
      <c r="F38" s="46"/>
      <c r="G38" s="46"/>
      <c r="H38" s="46"/>
      <c r="I38" s="46"/>
      <c r="J38" s="46"/>
      <c r="K38" s="46"/>
    </row>
    <row r="39" spans="1:11" x14ac:dyDescent="0.3">
      <c r="A39" s="46"/>
      <c r="B39" s="46"/>
      <c r="C39" s="46"/>
      <c r="D39" s="46"/>
      <c r="E39" s="46"/>
      <c r="F39" s="46"/>
      <c r="G39" s="46"/>
      <c r="H39" s="46"/>
      <c r="I39" s="46"/>
      <c r="J39" s="46"/>
      <c r="K39" s="46"/>
    </row>
  </sheetData>
  <mergeCells count="3">
    <mergeCell ref="B6:C6"/>
    <mergeCell ref="B25:C25"/>
    <mergeCell ref="B1:C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Data_Val!$A$6:$A$7</xm:f>
          </x14:formula1>
          <xm:sqref>C3</xm:sqref>
        </x14:dataValidation>
        <x14:dataValidation type="list" allowBlank="1" showInputMessage="1" showErrorMessage="1" xr:uid="{00000000-0002-0000-0100-000001000000}">
          <x14:formula1>
            <xm:f>Data_Val!$A$9:$A$11</xm:f>
          </x14:formula1>
          <xm:sqref>C4 I5</xm:sqref>
        </x14:dataValidation>
        <x14:dataValidation type="list" allowBlank="1" showInputMessage="1" showErrorMessage="1" xr:uid="{00000000-0002-0000-0100-000002000000}">
          <x14:formula1>
            <xm:f>Data_Val!$A$2:$A$4</xm:f>
          </x14:formula1>
          <xm:sqref>C2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49"/>
  <sheetViews>
    <sheetView topLeftCell="A48" zoomScale="50" zoomScaleNormal="50" workbookViewId="0">
      <selection activeCell="H58" sqref="H58:I58"/>
    </sheetView>
  </sheetViews>
  <sheetFormatPr defaultColWidth="8.77734375" defaultRowHeight="14.4" x14ac:dyDescent="0.3"/>
  <cols>
    <col min="1" max="1" width="59.44140625" customWidth="1"/>
    <col min="2" max="2" width="16.21875" customWidth="1"/>
    <col min="3" max="4" width="10.44140625" customWidth="1"/>
    <col min="5" max="6" width="13.109375" customWidth="1"/>
    <col min="7" max="7" width="16.44140625" customWidth="1"/>
    <col min="8" max="8" width="23.109375" bestFit="1" customWidth="1"/>
    <col min="9" max="9" width="15.109375" customWidth="1"/>
    <col min="10" max="10" width="23" customWidth="1"/>
    <col min="11" max="11" width="19" customWidth="1"/>
    <col min="20" max="20" width="13.109375" customWidth="1"/>
    <col min="21" max="21" width="11.44140625" customWidth="1"/>
    <col min="23" max="23" width="13.6640625" customWidth="1"/>
    <col min="24" max="25" width="16.77734375" customWidth="1"/>
    <col min="26" max="26" width="23.77734375" customWidth="1"/>
    <col min="27" max="27" width="18.77734375" customWidth="1"/>
    <col min="28" max="28" width="16.77734375" customWidth="1"/>
    <col min="29" max="29" width="26.6640625" customWidth="1"/>
    <col min="30" max="30" width="17" customWidth="1"/>
    <col min="31" max="31" width="25.77734375" customWidth="1"/>
    <col min="32" max="32" width="17.33203125" customWidth="1"/>
  </cols>
  <sheetData>
    <row r="1" spans="1:33" ht="15" hidden="1" customHeight="1" x14ac:dyDescent="0.3">
      <c r="A1" s="72" t="s">
        <v>348</v>
      </c>
      <c r="B1" s="28"/>
      <c r="C1" s="22"/>
      <c r="D1" s="22" t="s">
        <v>409</v>
      </c>
      <c r="E1" s="22"/>
      <c r="F1" s="22"/>
      <c r="G1" s="22"/>
      <c r="H1" s="11"/>
      <c r="I1" s="11" t="s">
        <v>339</v>
      </c>
      <c r="J1" s="11" t="s">
        <v>342</v>
      </c>
      <c r="K1" s="11" t="s">
        <v>343</v>
      </c>
    </row>
    <row r="2" spans="1:33" ht="14.4" hidden="1" customHeight="1" x14ac:dyDescent="0.3">
      <c r="A2" s="72"/>
      <c r="B2" s="28"/>
      <c r="C2" s="60"/>
      <c r="D2" s="24">
        <f>IF(Scenarios_ToPresent!C4 = "Manchester Rates", 'Final Model'!I2, IF(Scenarios_ToPresent!C4="Optimistic",'Final Model'!J2, IF(Scenarios_ToPresent!C4 = "Pessimistic", 'Final Model'!K2)))</f>
        <v>2.8991971454058875E-3</v>
      </c>
      <c r="E2" s="60"/>
      <c r="F2" s="60"/>
      <c r="G2" s="60"/>
      <c r="H2" s="11" t="s">
        <v>333</v>
      </c>
      <c r="I2" s="31">
        <f>32.5/11210</f>
        <v>2.8991971454058875E-3</v>
      </c>
      <c r="J2" s="25">
        <f>I2+(I2/2)</f>
        <v>4.348795718108831E-3</v>
      </c>
      <c r="K2" s="26">
        <f>I2-(I2/2)</f>
        <v>1.4495985727029437E-3</v>
      </c>
    </row>
    <row r="3" spans="1:33" ht="13.8" hidden="1" customHeight="1" x14ac:dyDescent="0.3">
      <c r="A3" s="72"/>
      <c r="B3" s="28"/>
      <c r="C3" s="60"/>
      <c r="D3" s="24">
        <f>IF(Scenarios_ToPresent!C4 = "Manchester Rates", 'Final Model'!I3, IF(Scenarios_ToPresent!C4="Optimistic",'Final Model'!J3, IF(Scenarios_ToPresent!C4 = "Pessimistic", 'Final Model'!K3)))</f>
        <v>4.7118235207917669E-4</v>
      </c>
      <c r="E3" s="60"/>
      <c r="F3" s="60"/>
      <c r="G3" s="60"/>
      <c r="H3" s="11" t="s">
        <v>334</v>
      </c>
      <c r="I3" s="24">
        <f>125.4/266139</f>
        <v>4.7118235207917669E-4</v>
      </c>
      <c r="J3" s="25">
        <f>I3+(I3/2)</f>
        <v>7.0677352811876503E-4</v>
      </c>
      <c r="K3" s="26">
        <f>I3-(I3/2)</f>
        <v>2.3559117603958834E-4</v>
      </c>
    </row>
    <row r="4" spans="1:33" ht="10.8" hidden="1" customHeight="1" x14ac:dyDescent="0.3">
      <c r="H4" s="11" t="s">
        <v>335</v>
      </c>
      <c r="I4" s="27">
        <f>IF(Scenarios_ToPresent!C2="High",80%,IF(Scenarios_ToPresent!C2="Medium",60%,IF(Scenarios_ToPresent!C2="Low",40%)))</f>
        <v>0.8</v>
      </c>
      <c r="J4" s="50"/>
      <c r="K4" s="27"/>
    </row>
    <row r="5" spans="1:33" ht="11.4" hidden="1" customHeight="1" x14ac:dyDescent="0.3">
      <c r="H5" s="54" t="s">
        <v>340</v>
      </c>
      <c r="I5" s="55">
        <f>38900/272135</f>
        <v>0.14294375953111507</v>
      </c>
      <c r="J5" s="12"/>
      <c r="K5" s="12"/>
    </row>
    <row r="6" spans="1:33" ht="33" customHeight="1" x14ac:dyDescent="0.3">
      <c r="A6" s="75" t="s">
        <v>292</v>
      </c>
      <c r="B6" s="29"/>
      <c r="C6" s="19"/>
      <c r="D6" s="19"/>
      <c r="E6" s="19"/>
      <c r="F6" s="52"/>
      <c r="G6" s="52"/>
      <c r="H6" s="79" t="s">
        <v>3</v>
      </c>
      <c r="I6" s="80"/>
      <c r="J6" s="81"/>
      <c r="K6" s="13"/>
      <c r="L6" s="73" t="s">
        <v>138</v>
      </c>
      <c r="M6" s="78"/>
      <c r="N6" s="78"/>
      <c r="O6" s="78"/>
      <c r="P6" s="78"/>
      <c r="Q6" s="78"/>
      <c r="R6" s="78"/>
      <c r="S6" s="78"/>
      <c r="T6" s="78"/>
      <c r="U6" s="78"/>
      <c r="V6" s="78"/>
      <c r="W6" s="74"/>
    </row>
    <row r="7" spans="1:33" x14ac:dyDescent="0.3">
      <c r="A7" s="76"/>
      <c r="B7" s="30"/>
      <c r="C7" s="20"/>
      <c r="D7" s="20"/>
      <c r="E7" s="20"/>
      <c r="F7" s="53"/>
      <c r="G7" s="53"/>
      <c r="H7" s="82"/>
      <c r="I7" s="83"/>
      <c r="J7" s="84"/>
      <c r="K7" s="9"/>
      <c r="L7" s="85" t="s">
        <v>137</v>
      </c>
      <c r="M7" s="86"/>
      <c r="N7" s="85" t="s">
        <v>139</v>
      </c>
      <c r="O7" s="86"/>
      <c r="P7" s="73" t="s">
        <v>140</v>
      </c>
      <c r="Q7" s="74"/>
      <c r="R7" s="73" t="s">
        <v>294</v>
      </c>
      <c r="S7" s="74"/>
      <c r="T7" s="73" t="s">
        <v>295</v>
      </c>
      <c r="U7" s="74"/>
      <c r="V7" s="73" t="s">
        <v>296</v>
      </c>
      <c r="W7" s="74"/>
      <c r="X7" s="16"/>
      <c r="Y7" s="16"/>
    </row>
    <row r="8" spans="1:33" ht="28.8" x14ac:dyDescent="0.3">
      <c r="A8" s="77"/>
      <c r="B8" s="23" t="s">
        <v>362</v>
      </c>
      <c r="C8" s="23" t="s">
        <v>349</v>
      </c>
      <c r="D8" s="23" t="s">
        <v>350</v>
      </c>
      <c r="E8" s="23" t="s">
        <v>386</v>
      </c>
      <c r="F8" s="23" t="s">
        <v>405</v>
      </c>
      <c r="G8" s="23" t="s">
        <v>390</v>
      </c>
      <c r="H8" s="5" t="s">
        <v>1</v>
      </c>
      <c r="I8" s="6" t="s">
        <v>4</v>
      </c>
      <c r="J8" s="7" t="s">
        <v>5</v>
      </c>
      <c r="K8" s="6"/>
      <c r="L8" s="32" t="s">
        <v>2</v>
      </c>
      <c r="M8" s="33" t="s">
        <v>274</v>
      </c>
      <c r="N8" s="34" t="s">
        <v>2</v>
      </c>
      <c r="O8" s="35" t="s">
        <v>274</v>
      </c>
      <c r="P8" s="5" t="s">
        <v>2</v>
      </c>
      <c r="Q8" s="7" t="s">
        <v>274</v>
      </c>
      <c r="R8" s="5" t="s">
        <v>2</v>
      </c>
      <c r="S8" s="7" t="s">
        <v>274</v>
      </c>
      <c r="T8" s="5" t="s">
        <v>2</v>
      </c>
      <c r="U8" s="7" t="s">
        <v>274</v>
      </c>
      <c r="V8" s="5" t="s">
        <v>2</v>
      </c>
      <c r="W8" s="8" t="s">
        <v>274</v>
      </c>
      <c r="X8" s="17" t="s">
        <v>367</v>
      </c>
      <c r="Y8" s="17" t="s">
        <v>366</v>
      </c>
      <c r="Z8" s="15" t="s">
        <v>336</v>
      </c>
      <c r="AA8" s="15" t="s">
        <v>337</v>
      </c>
      <c r="AB8" s="15" t="s">
        <v>373</v>
      </c>
      <c r="AC8" s="63" t="s">
        <v>347</v>
      </c>
      <c r="AD8" s="63" t="s">
        <v>341</v>
      </c>
      <c r="AE8" s="122" t="s">
        <v>338</v>
      </c>
      <c r="AF8" s="121" t="s">
        <v>365</v>
      </c>
    </row>
    <row r="9" spans="1:33" x14ac:dyDescent="0.3">
      <c r="A9" s="12" t="s">
        <v>8</v>
      </c>
      <c r="B9" s="12" t="s">
        <v>361</v>
      </c>
      <c r="C9" s="12"/>
      <c r="D9" s="12"/>
      <c r="E9" s="12" t="s">
        <v>361</v>
      </c>
      <c r="F9" s="12" t="str">
        <f t="shared" ref="F9:F20" si="0">IF(M9 &gt; 6000, "Y", "N")</f>
        <v>N</v>
      </c>
      <c r="G9" s="12" t="s">
        <v>320</v>
      </c>
      <c r="H9" s="12">
        <f>VLOOKUP(A9,'Staff (19_20)'!$A$4:$D$141,2,FALSE)</f>
        <v>710</v>
      </c>
      <c r="I9" s="12">
        <f>VLOOKUP(A9,'Staff (19_20)'!$A$4:$D$141,3,FALSE)</f>
        <v>1160</v>
      </c>
      <c r="J9" s="47">
        <f>VLOOKUP(A9,'Staff (19_20)'!$A$4:$D$141,4,FALSE)</f>
        <v>1870</v>
      </c>
      <c r="K9" s="109">
        <f t="shared" ref="K9:K40" si="1">J9*$D$2</f>
        <v>5.42149866190901</v>
      </c>
      <c r="L9" s="110">
        <f>VLOOKUP(A9,'1st_Yr_Students (19_20)'!$B$4:$D$142,2,FALSE)</f>
        <v>1290</v>
      </c>
      <c r="M9" s="110">
        <f>VLOOKUP(A9,'1st_Yr_Students (19_20)'!$B$4:$D$142,3,FALSE)</f>
        <v>2555</v>
      </c>
      <c r="N9" s="111">
        <f>VLOOKUP(A9,'1st_Yr_Students (18_19)'!$B$4:$D$143,2,FALSE)</f>
        <v>1335</v>
      </c>
      <c r="O9" s="112">
        <f>VLOOKUP(A9,'1st_Yr_Students (18_19)'!$B$4:$D$143,3,FALSE)</f>
        <v>2540</v>
      </c>
      <c r="P9" s="101">
        <f>VLOOKUP(A9,'1st_Yr_Students (17_18)'!$B$4:$D$142,2,FALSE)</f>
        <v>1430</v>
      </c>
      <c r="Q9" s="113">
        <f>VLOOKUP(A9,'1st_Yr_Students (17_18)'!$B$4:$D$142,3,FALSE)</f>
        <v>2680</v>
      </c>
      <c r="R9" s="114">
        <f>VLOOKUP(A9, '1st_Yr_Students (16_17)'!$B$4:$D$142, 2, FALSE)</f>
        <v>1445</v>
      </c>
      <c r="S9" s="113">
        <f>VLOOKUP(A9, '1st_Yr_Students (16_17)'!$B$4:$D$142, 3, FALSE)</f>
        <v>2765</v>
      </c>
      <c r="T9" s="114">
        <f>VLOOKUP(A9,'1st_Yr_Students (15_16)'!$B$4:$D$143,2,FALSE)</f>
        <v>1515</v>
      </c>
      <c r="U9" s="113">
        <f>VLOOKUP(A9,'1st_Yr_Students (15_16)'!$B$4:$D$143,3,FALSE)</f>
        <v>2850</v>
      </c>
      <c r="V9" s="114">
        <f>VLOOKUP(A9,'1st_Yr_Students (14_15)'!$B$4:$D$142,2,FALSE)</f>
        <v>1690</v>
      </c>
      <c r="W9" s="47">
        <f>VLOOKUP(A9,'1st_Yr_Students (14_15)'!$B$4:$D$142,3,FALSE)</f>
        <v>3165</v>
      </c>
      <c r="X9" s="47">
        <f t="shared" ref="X9:X40" si="2">W9+U9+S9+Q9+O9+M9</f>
        <v>16555</v>
      </c>
      <c r="Y9" s="47">
        <f t="shared" ref="Y9:Y40" si="3">W9+U9+S9+Q9</f>
        <v>11460</v>
      </c>
      <c r="Z9" s="49">
        <f t="shared" ref="Z9:Z40" si="4">X9*$I$4</f>
        <v>13244</v>
      </c>
      <c r="AA9" s="49">
        <f t="shared" ref="AA9:AA40" si="5">Z9*$D$3</f>
        <v>6.2403390709366162</v>
      </c>
      <c r="AB9" s="49">
        <f t="shared" ref="AB9:AB40" si="6">K9+AA9</f>
        <v>11.661837732845626</v>
      </c>
      <c r="AC9" s="115">
        <f t="shared" ref="AC9:AC36" si="7">X9/$I$5</f>
        <v>115814.779562982</v>
      </c>
      <c r="AD9" s="116">
        <f t="shared" ref="AD9:AD40" si="8">AC9*$I$4</f>
        <v>92651.823650385602</v>
      </c>
      <c r="AE9" s="117">
        <f t="shared" ref="AE9:AE40" si="9">AD9*$D$3</f>
        <v>43.655904192013779</v>
      </c>
      <c r="AF9" s="117">
        <f t="shared" ref="AF9:AF40" si="10">AE9+AB9</f>
        <v>55.317741924859405</v>
      </c>
      <c r="AG9" s="46"/>
    </row>
    <row r="10" spans="1:33" x14ac:dyDescent="0.3">
      <c r="A10" s="12" t="s">
        <v>9</v>
      </c>
      <c r="B10" s="12" t="s">
        <v>361</v>
      </c>
      <c r="C10" s="12"/>
      <c r="D10" s="12" t="s">
        <v>361</v>
      </c>
      <c r="E10" s="12" t="s">
        <v>361</v>
      </c>
      <c r="F10" s="12" t="str">
        <f t="shared" si="0"/>
        <v>Y</v>
      </c>
      <c r="G10" s="12" t="s">
        <v>391</v>
      </c>
      <c r="H10" s="12">
        <f>VLOOKUP(A10,'Staff (19_20)'!$A$4:$D$141,2,FALSE)</f>
        <v>835</v>
      </c>
      <c r="I10" s="12">
        <f>VLOOKUP(A10,'Staff (19_20)'!$A$4:$D$141,3,FALSE)</f>
        <v>955</v>
      </c>
      <c r="J10" s="47">
        <f>VLOOKUP(A10,'Staff (19_20)'!$A$4:$D$141,4,FALSE)</f>
        <v>1790</v>
      </c>
      <c r="K10" s="109">
        <f t="shared" si="1"/>
        <v>5.1895628902765383</v>
      </c>
      <c r="L10" s="110">
        <f>VLOOKUP(A10,'1st_Yr_Students (19_20)'!$B$4:$D$142,2,FALSE)</f>
        <v>9615</v>
      </c>
      <c r="M10" s="110">
        <f>VLOOKUP(A10,'1st_Yr_Students (19_20)'!$B$4:$D$142,3,FALSE)</f>
        <v>9700</v>
      </c>
      <c r="N10" s="118">
        <f>VLOOKUP(A10,'1st_Yr_Students (18_19)'!$B$4:$D$143,2,FALSE)</f>
        <v>8925</v>
      </c>
      <c r="O10" s="119">
        <f>VLOOKUP(A10,'1st_Yr_Students (18_19)'!$B$4:$D$143,3,FALSE)</f>
        <v>9010</v>
      </c>
      <c r="P10" s="101">
        <f>VLOOKUP(A10,'1st_Yr_Students (17_18)'!$B$4:$D$142,2,FALSE)</f>
        <v>9080</v>
      </c>
      <c r="Q10" s="113">
        <f>VLOOKUP(A10,'1st_Yr_Students (17_18)'!$B$4:$D$142,3,FALSE)</f>
        <v>9190</v>
      </c>
      <c r="R10" s="114">
        <f>VLOOKUP(A10, '1st_Yr_Students (16_17)'!$B$4:$D$142, 2, FALSE)</f>
        <v>9275</v>
      </c>
      <c r="S10" s="113">
        <f>VLOOKUP(A10, '1st_Yr_Students (16_17)'!$B$4:$D$142, 3, FALSE)</f>
        <v>9390</v>
      </c>
      <c r="T10" s="114">
        <f>VLOOKUP(A10,'1st_Yr_Students (15_16)'!$B$4:$D$143,2,FALSE)</f>
        <v>8565</v>
      </c>
      <c r="U10" s="113">
        <f>VLOOKUP(A10,'1st_Yr_Students (15_16)'!$B$4:$D$143,3,FALSE)</f>
        <v>8680</v>
      </c>
      <c r="V10" s="114">
        <f>VLOOKUP(A10,'1st_Yr_Students (14_15)'!$B$4:$D$142,2,FALSE)</f>
        <v>7655</v>
      </c>
      <c r="W10" s="47">
        <f>VLOOKUP(A10,'1st_Yr_Students (14_15)'!$B$4:$D$142,3,FALSE)</f>
        <v>7760</v>
      </c>
      <c r="X10" s="47">
        <f t="shared" si="2"/>
        <v>53730</v>
      </c>
      <c r="Y10" s="47">
        <f t="shared" si="3"/>
        <v>35020</v>
      </c>
      <c r="Z10" s="49">
        <f t="shared" si="4"/>
        <v>42984</v>
      </c>
      <c r="AA10" s="49">
        <f t="shared" si="5"/>
        <v>20.253302221771332</v>
      </c>
      <c r="AB10" s="49">
        <f t="shared" si="6"/>
        <v>25.442865112047869</v>
      </c>
      <c r="AC10" s="115">
        <f t="shared" si="7"/>
        <v>375882.09640102828</v>
      </c>
      <c r="AD10" s="116">
        <f t="shared" si="8"/>
        <v>300705.67712082266</v>
      </c>
      <c r="AE10" s="117">
        <f t="shared" si="9"/>
        <v>141.68720822935069</v>
      </c>
      <c r="AF10" s="117">
        <f t="shared" si="10"/>
        <v>167.13007334139854</v>
      </c>
      <c r="AG10" s="46"/>
    </row>
    <row r="11" spans="1:33" x14ac:dyDescent="0.3">
      <c r="A11" s="12" t="s">
        <v>10</v>
      </c>
      <c r="B11" s="12" t="s">
        <v>361</v>
      </c>
      <c r="C11" s="12"/>
      <c r="D11" s="12" t="s">
        <v>361</v>
      </c>
      <c r="E11" s="12" t="s">
        <v>361</v>
      </c>
      <c r="F11" s="12" t="str">
        <f t="shared" si="0"/>
        <v>N</v>
      </c>
      <c r="G11" s="12" t="s">
        <v>392</v>
      </c>
      <c r="H11" s="12">
        <f>VLOOKUP(A11,'Staff (19_20)'!$A$4:$D$141,2,FALSE)</f>
        <v>905</v>
      </c>
      <c r="I11" s="12">
        <f>VLOOKUP(A11,'Staff (19_20)'!$A$4:$D$141,3,FALSE)</f>
        <v>1030</v>
      </c>
      <c r="J11" s="47">
        <f>VLOOKUP(A11,'Staff (19_20)'!$A$4:$D$141,4,FALSE)</f>
        <v>1935</v>
      </c>
      <c r="K11" s="109">
        <f t="shared" si="1"/>
        <v>5.6099464763603919</v>
      </c>
      <c r="L11" s="110">
        <f>VLOOKUP(A11,'1st_Yr_Students (19_20)'!$B$4:$D$142,2,FALSE)</f>
        <v>4325</v>
      </c>
      <c r="M11" s="110">
        <f>VLOOKUP(A11,'1st_Yr_Students (19_20)'!$B$4:$D$142,3,FALSE)</f>
        <v>4410</v>
      </c>
      <c r="N11" s="118">
        <f>VLOOKUP(A11,'1st_Yr_Students (18_19)'!$B$4:$D$143,2,FALSE)</f>
        <v>3875</v>
      </c>
      <c r="O11" s="119">
        <f>VLOOKUP(A11,'1st_Yr_Students (18_19)'!$B$4:$D$143,3,FALSE)</f>
        <v>3935</v>
      </c>
      <c r="P11" s="101">
        <f>VLOOKUP(A11,'1st_Yr_Students (17_18)'!$B$4:$D$142,2,FALSE)</f>
        <v>3960</v>
      </c>
      <c r="Q11" s="113">
        <f>VLOOKUP(A11,'1st_Yr_Students (17_18)'!$B$4:$D$142,3,FALSE)</f>
        <v>4060</v>
      </c>
      <c r="R11" s="114">
        <f>VLOOKUP(A11, '1st_Yr_Students (16_17)'!$B$4:$D$142, 2, FALSE)</f>
        <v>3890</v>
      </c>
      <c r="S11" s="113">
        <f>VLOOKUP(A11, '1st_Yr_Students (16_17)'!$B$4:$D$142, 3, FALSE)</f>
        <v>4000</v>
      </c>
      <c r="T11" s="114">
        <f>VLOOKUP(A11,'1st_Yr_Students (15_16)'!$B$4:$D$143,2,FALSE)</f>
        <v>3900</v>
      </c>
      <c r="U11" s="113">
        <f>VLOOKUP(A11,'1st_Yr_Students (15_16)'!$B$4:$D$143,3,FALSE)</f>
        <v>4015</v>
      </c>
      <c r="V11" s="114">
        <f>VLOOKUP(A11,'1st_Yr_Students (14_15)'!$B$4:$D$142,2,FALSE)</f>
        <v>3070</v>
      </c>
      <c r="W11" s="47">
        <f>VLOOKUP(A11,'1st_Yr_Students (14_15)'!$B$4:$D$142,3,FALSE)</f>
        <v>3175</v>
      </c>
      <c r="X11" s="47">
        <f t="shared" si="2"/>
        <v>23595</v>
      </c>
      <c r="Y11" s="47">
        <f t="shared" si="3"/>
        <v>15250</v>
      </c>
      <c r="Z11" s="49">
        <f t="shared" si="4"/>
        <v>18876</v>
      </c>
      <c r="AA11" s="49">
        <f t="shared" si="5"/>
        <v>8.89403807784654</v>
      </c>
      <c r="AB11" s="49">
        <f t="shared" si="6"/>
        <v>14.503984554206932</v>
      </c>
      <c r="AC11" s="115">
        <f t="shared" si="7"/>
        <v>165064.91838046271</v>
      </c>
      <c r="AD11" s="116">
        <f t="shared" si="8"/>
        <v>132051.93470437019</v>
      </c>
      <c r="AE11" s="117">
        <f t="shared" si="9"/>
        <v>62.220541190611002</v>
      </c>
      <c r="AF11" s="117">
        <f t="shared" si="10"/>
        <v>76.724525744817939</v>
      </c>
      <c r="AG11" s="46"/>
    </row>
    <row r="12" spans="1:33" ht="14.55" customHeight="1" x14ac:dyDescent="0.3">
      <c r="A12" s="12" t="s">
        <v>11</v>
      </c>
      <c r="B12" s="12" t="s">
        <v>361</v>
      </c>
      <c r="C12" s="12"/>
      <c r="D12" s="12"/>
      <c r="E12" s="12" t="s">
        <v>361</v>
      </c>
      <c r="F12" s="12" t="str">
        <f t="shared" si="0"/>
        <v>N</v>
      </c>
      <c r="G12" s="12" t="s">
        <v>320</v>
      </c>
      <c r="H12" s="12">
        <f>VLOOKUP(A12,'Staff (19_20)'!$A$4:$D$141,2,FALSE)</f>
        <v>1010</v>
      </c>
      <c r="I12" s="12">
        <f>VLOOKUP(A12,'Staff (19_20)'!$A$4:$D$141,3,FALSE)</f>
        <v>1005</v>
      </c>
      <c r="J12" s="47">
        <f>VLOOKUP(A12,'Staff (19_20)'!$A$4:$D$141,4,FALSE)</f>
        <v>2010</v>
      </c>
      <c r="K12" s="109">
        <f t="shared" si="1"/>
        <v>5.8273862622658337</v>
      </c>
      <c r="L12" s="110">
        <f>VLOOKUP(A12,'1st_Yr_Students (19_20)'!$B$4:$D$142,2,FALSE)</f>
        <v>1195</v>
      </c>
      <c r="M12" s="110">
        <f>VLOOKUP(A12,'1st_Yr_Students (19_20)'!$B$4:$D$142,3,FALSE)</f>
        <v>2875</v>
      </c>
      <c r="N12" s="118">
        <f>VLOOKUP(A12,'1st_Yr_Students (18_19)'!$B$4:$D$143,2,FALSE)</f>
        <v>1430</v>
      </c>
      <c r="O12" s="119">
        <f>VLOOKUP(A12,'1st_Yr_Students (18_19)'!$B$4:$D$143,3,FALSE)</f>
        <v>3185</v>
      </c>
      <c r="P12" s="101">
        <f>VLOOKUP(A12,'1st_Yr_Students (17_18)'!$B$4:$D$142,2,FALSE)</f>
        <v>1525</v>
      </c>
      <c r="Q12" s="113">
        <f>VLOOKUP(A12,'1st_Yr_Students (17_18)'!$B$4:$D$142,3,FALSE)</f>
        <v>3350</v>
      </c>
      <c r="R12" s="114">
        <f>VLOOKUP(A12, '1st_Yr_Students (16_17)'!$B$4:$D$142, 2, FALSE)</f>
        <v>1740</v>
      </c>
      <c r="S12" s="113">
        <f>VLOOKUP(A12, '1st_Yr_Students (16_17)'!$B$4:$D$142, 3, FALSE)</f>
        <v>3595</v>
      </c>
      <c r="T12" s="114">
        <f>VLOOKUP(A12,'1st_Yr_Students (15_16)'!$B$4:$D$143,2,FALSE)</f>
        <v>1630</v>
      </c>
      <c r="U12" s="113">
        <f>VLOOKUP(A12,'1st_Yr_Students (15_16)'!$B$4:$D$143,3,FALSE)</f>
        <v>3425</v>
      </c>
      <c r="V12" s="114">
        <f>VLOOKUP(A12,'1st_Yr_Students (14_15)'!$B$4:$D$142,2,FALSE)</f>
        <v>1650</v>
      </c>
      <c r="W12" s="47">
        <f>VLOOKUP(A12,'1st_Yr_Students (14_15)'!$B$4:$D$142,3,FALSE)</f>
        <v>3750</v>
      </c>
      <c r="X12" s="47">
        <f t="shared" si="2"/>
        <v>20180</v>
      </c>
      <c r="Y12" s="47">
        <f t="shared" si="3"/>
        <v>14120</v>
      </c>
      <c r="Z12" s="49">
        <f t="shared" si="4"/>
        <v>16144</v>
      </c>
      <c r="AA12" s="49">
        <f t="shared" si="5"/>
        <v>7.6067678919662285</v>
      </c>
      <c r="AB12" s="49">
        <f t="shared" si="6"/>
        <v>13.434154154232061</v>
      </c>
      <c r="AC12" s="115">
        <f t="shared" si="7"/>
        <v>141174.40359897172</v>
      </c>
      <c r="AD12" s="116">
        <f t="shared" si="8"/>
        <v>112939.52287917738</v>
      </c>
      <c r="AE12" s="117">
        <f t="shared" si="9"/>
        <v>53.215110032910786</v>
      </c>
      <c r="AF12" s="117">
        <f t="shared" si="10"/>
        <v>66.649264187142848</v>
      </c>
      <c r="AG12" s="46"/>
    </row>
    <row r="13" spans="1:33" x14ac:dyDescent="0.3">
      <c r="A13" s="12" t="s">
        <v>12</v>
      </c>
      <c r="B13" s="12" t="s">
        <v>361</v>
      </c>
      <c r="C13" s="12"/>
      <c r="D13" s="12"/>
      <c r="E13" s="12" t="s">
        <v>361</v>
      </c>
      <c r="F13" s="12" t="str">
        <f t="shared" si="0"/>
        <v>N</v>
      </c>
      <c r="G13" s="12" t="s">
        <v>393</v>
      </c>
      <c r="H13" s="12">
        <f>VLOOKUP(A13,'Staff (19_20)'!$A$4:$D$141,2,FALSE)</f>
        <v>575</v>
      </c>
      <c r="I13" s="12">
        <f>VLOOKUP(A13,'Staff (19_20)'!$A$4:$D$141,3,FALSE)</f>
        <v>525</v>
      </c>
      <c r="J13" s="47">
        <f>VLOOKUP(A13,'Staff (19_20)'!$A$4:$D$141,4,FALSE)</f>
        <v>1095</v>
      </c>
      <c r="K13" s="109">
        <f t="shared" si="1"/>
        <v>3.1746208742194466</v>
      </c>
      <c r="L13" s="110">
        <f>VLOOKUP(A13,'1st_Yr_Students (19_20)'!$B$4:$D$142,2,FALSE)</f>
        <v>3710</v>
      </c>
      <c r="M13" s="110">
        <f>VLOOKUP(A13,'1st_Yr_Students (19_20)'!$B$4:$D$142,3,FALSE)</f>
        <v>4045</v>
      </c>
      <c r="N13" s="118">
        <f>VLOOKUP(A13,'1st_Yr_Students (18_19)'!$B$4:$D$143,2,FALSE)</f>
        <v>2730</v>
      </c>
      <c r="O13" s="119">
        <f>VLOOKUP(A13,'1st_Yr_Students (18_19)'!$B$4:$D$143,3,FALSE)</f>
        <v>3020</v>
      </c>
      <c r="P13" s="101">
        <f>VLOOKUP(A13,'1st_Yr_Students (17_18)'!$B$4:$D$142,2,FALSE)</f>
        <v>2895</v>
      </c>
      <c r="Q13" s="113">
        <f>VLOOKUP(A13,'1st_Yr_Students (17_18)'!$B$4:$D$142,3,FALSE)</f>
        <v>3160</v>
      </c>
      <c r="R13" s="114">
        <f>VLOOKUP(A13, '1st_Yr_Students (16_17)'!$B$4:$D$142, 2, FALSE)</f>
        <v>3030</v>
      </c>
      <c r="S13" s="113">
        <f>VLOOKUP(A13, '1st_Yr_Students (16_17)'!$B$4:$D$142, 3, FALSE)</f>
        <v>3330</v>
      </c>
      <c r="T13" s="114">
        <f>VLOOKUP(A13,'1st_Yr_Students (15_16)'!$B$4:$D$143,2,FALSE)</f>
        <v>2865</v>
      </c>
      <c r="U13" s="113">
        <f>VLOOKUP(A13,'1st_Yr_Students (15_16)'!$B$4:$D$143,3,FALSE)</f>
        <v>3130</v>
      </c>
      <c r="V13" s="114">
        <f>VLOOKUP(A13,'1st_Yr_Students (14_15)'!$B$4:$D$142,2,FALSE)</f>
        <v>2690</v>
      </c>
      <c r="W13" s="47">
        <f>VLOOKUP(A13,'1st_Yr_Students (14_15)'!$B$4:$D$142,3,FALSE)</f>
        <v>2950</v>
      </c>
      <c r="X13" s="47">
        <f t="shared" si="2"/>
        <v>19635</v>
      </c>
      <c r="Y13" s="47">
        <f t="shared" si="3"/>
        <v>12570</v>
      </c>
      <c r="Z13" s="49">
        <f t="shared" si="4"/>
        <v>15708</v>
      </c>
      <c r="AA13" s="49">
        <f t="shared" si="5"/>
        <v>7.4013323864597078</v>
      </c>
      <c r="AB13" s="49">
        <f t="shared" si="6"/>
        <v>10.575953260679155</v>
      </c>
      <c r="AC13" s="115">
        <f t="shared" si="7"/>
        <v>137361.71529562981</v>
      </c>
      <c r="AD13" s="116">
        <f t="shared" si="8"/>
        <v>109889.37223650386</v>
      </c>
      <c r="AE13" s="117">
        <f t="shared" si="9"/>
        <v>51.77793287890006</v>
      </c>
      <c r="AF13" s="117">
        <f t="shared" si="10"/>
        <v>62.353886139579217</v>
      </c>
      <c r="AG13" s="46"/>
    </row>
    <row r="14" spans="1:33" x14ac:dyDescent="0.3">
      <c r="A14" s="12" t="s">
        <v>16</v>
      </c>
      <c r="B14" s="12" t="s">
        <v>361</v>
      </c>
      <c r="C14" s="12"/>
      <c r="D14" s="12" t="s">
        <v>361</v>
      </c>
      <c r="E14" s="12"/>
      <c r="F14" s="12" t="str">
        <f t="shared" si="0"/>
        <v>N</v>
      </c>
      <c r="G14" s="12" t="s">
        <v>394</v>
      </c>
      <c r="H14" s="12">
        <f>VLOOKUP(A14,'Staff (19_20)'!$A$4:$D$141,2,FALSE)</f>
        <v>1105</v>
      </c>
      <c r="I14" s="12">
        <f>VLOOKUP(A14,'Staff (19_20)'!$A$4:$D$141,3,FALSE)</f>
        <v>650</v>
      </c>
      <c r="J14" s="47">
        <f>VLOOKUP(A14,'Staff (19_20)'!$A$4:$D$141,4,FALSE)</f>
        <v>1755</v>
      </c>
      <c r="K14" s="109">
        <f t="shared" si="1"/>
        <v>5.0880909901873324</v>
      </c>
      <c r="L14" s="110">
        <f>VLOOKUP(A14,'1st_Yr_Students (19_20)'!$B$4:$D$142,2,FALSE)</f>
        <v>4875</v>
      </c>
      <c r="M14" s="110">
        <f>VLOOKUP(A14,'1st_Yr_Students (19_20)'!$B$4:$D$142,3,FALSE)</f>
        <v>4910</v>
      </c>
      <c r="N14" s="118">
        <f>VLOOKUP(A14,'1st_Yr_Students (18_19)'!$B$4:$D$143,2,FALSE)</f>
        <v>4155</v>
      </c>
      <c r="O14" s="119">
        <f>VLOOKUP(A14,'1st_Yr_Students (18_19)'!$B$4:$D$143,3,FALSE)</f>
        <v>4185</v>
      </c>
      <c r="P14" s="101">
        <f>VLOOKUP(A14,'1st_Yr_Students (17_18)'!$B$4:$D$142,2,FALSE)</f>
        <v>4940</v>
      </c>
      <c r="Q14" s="113">
        <f>VLOOKUP(A14,'1st_Yr_Students (17_18)'!$B$4:$D$142,3,FALSE)</f>
        <v>4975</v>
      </c>
      <c r="R14" s="114">
        <f>VLOOKUP(A14, '1st_Yr_Students (16_17)'!$B$4:$D$142, 2, FALSE)</f>
        <v>5755</v>
      </c>
      <c r="S14" s="113">
        <f>VLOOKUP(A14, '1st_Yr_Students (16_17)'!$B$4:$D$142, 3, FALSE)</f>
        <v>5785</v>
      </c>
      <c r="T14" s="114">
        <f>VLOOKUP(A14,'1st_Yr_Students (15_16)'!$B$4:$D$143,2,FALSE)</f>
        <v>5115</v>
      </c>
      <c r="U14" s="113">
        <f>VLOOKUP(A14,'1st_Yr_Students (15_16)'!$B$4:$D$143,3,FALSE)</f>
        <v>5145</v>
      </c>
      <c r="V14" s="114">
        <f>VLOOKUP(A14,'1st_Yr_Students (14_15)'!$B$4:$D$142,2,FALSE)</f>
        <v>5905</v>
      </c>
      <c r="W14" s="47">
        <f>VLOOKUP(A14,'1st_Yr_Students (14_15)'!$B$4:$D$142,3,FALSE)</f>
        <v>5945</v>
      </c>
      <c r="X14" s="47">
        <f t="shared" si="2"/>
        <v>30945</v>
      </c>
      <c r="Y14" s="47">
        <f t="shared" si="3"/>
        <v>21850</v>
      </c>
      <c r="Z14" s="49">
        <f t="shared" si="4"/>
        <v>24756</v>
      </c>
      <c r="AA14" s="49">
        <f t="shared" si="5"/>
        <v>11.664590308072098</v>
      </c>
      <c r="AB14" s="49">
        <f t="shared" si="6"/>
        <v>16.752681298259432</v>
      </c>
      <c r="AC14" s="115">
        <f t="shared" si="7"/>
        <v>216483.74228791773</v>
      </c>
      <c r="AD14" s="116">
        <f t="shared" si="8"/>
        <v>173186.99383033419</v>
      </c>
      <c r="AE14" s="117">
        <f t="shared" si="9"/>
        <v>81.60265510249873</v>
      </c>
      <c r="AF14" s="117">
        <f t="shared" si="10"/>
        <v>98.355336400758162</v>
      </c>
      <c r="AG14" s="46"/>
    </row>
    <row r="15" spans="1:33" x14ac:dyDescent="0.3">
      <c r="A15" s="12" t="s">
        <v>151</v>
      </c>
      <c r="B15" s="12" t="s">
        <v>361</v>
      </c>
      <c r="C15" s="12"/>
      <c r="D15" s="12"/>
      <c r="E15" s="12" t="s">
        <v>361</v>
      </c>
      <c r="F15" s="12" t="str">
        <f t="shared" si="0"/>
        <v>Y</v>
      </c>
      <c r="G15" s="12" t="s">
        <v>392</v>
      </c>
      <c r="H15" s="12">
        <f>VLOOKUP(A15,'Staff (19_20)'!$A$4:$D$141,2,FALSE)</f>
        <v>1985</v>
      </c>
      <c r="I15" s="12">
        <f>VLOOKUP(A15,'Staff (19_20)'!$A$4:$D$141,3,FALSE)</f>
        <v>0</v>
      </c>
      <c r="J15" s="47">
        <f>VLOOKUP(A15,'Staff (19_20)'!$A$4:$D$141,4,FALSE)</f>
        <v>0</v>
      </c>
      <c r="K15" s="109">
        <f t="shared" si="1"/>
        <v>0</v>
      </c>
      <c r="L15" s="110">
        <f>VLOOKUP(A15,'1st_Yr_Students (19_20)'!$B$4:$D$142,2,FALSE)</f>
        <v>10235</v>
      </c>
      <c r="M15" s="110">
        <f>VLOOKUP(A15,'1st_Yr_Students (19_20)'!$B$4:$D$142,3,FALSE)</f>
        <v>10515</v>
      </c>
      <c r="N15" s="118">
        <f>VLOOKUP(A15,'1st_Yr_Students (18_19)'!$B$4:$D$143,2,FALSE)</f>
        <v>10755</v>
      </c>
      <c r="O15" s="119">
        <f>VLOOKUP(A15,'1st_Yr_Students (18_19)'!$B$4:$D$143,3,FALSE)</f>
        <v>11005</v>
      </c>
      <c r="P15" s="101">
        <f>VLOOKUP(A15,'1st_Yr_Students (17_18)'!$B$4:$D$142,2,FALSE)</f>
        <v>10330</v>
      </c>
      <c r="Q15" s="113">
        <f>VLOOKUP(A15,'1st_Yr_Students (17_18)'!$B$4:$D$142,3,FALSE)</f>
        <v>10555</v>
      </c>
      <c r="R15" s="114">
        <f>VLOOKUP(A15, '1st_Yr_Students (16_17)'!$B$4:$D$142, 2, FALSE)</f>
        <v>10190</v>
      </c>
      <c r="S15" s="113">
        <f>VLOOKUP(A15, '1st_Yr_Students (16_17)'!$B$4:$D$142, 3, FALSE)</f>
        <v>10455</v>
      </c>
      <c r="T15" s="114">
        <f>VLOOKUP(A15,'1st_Yr_Students (15_16)'!$B$4:$D$143,2,FALSE)</f>
        <v>9875</v>
      </c>
      <c r="U15" s="113">
        <f>VLOOKUP(A15,'1st_Yr_Students (15_16)'!$B$4:$D$143,3,FALSE)</f>
        <v>10120</v>
      </c>
      <c r="V15" s="114">
        <f>VLOOKUP(A15,'1st_Yr_Students (14_15)'!$B$4:$D$142,2,FALSE)</f>
        <v>9405</v>
      </c>
      <c r="W15" s="47">
        <f>VLOOKUP(A15,'1st_Yr_Students (14_15)'!$B$4:$D$142,3,FALSE)</f>
        <v>9650</v>
      </c>
      <c r="X15" s="47">
        <f t="shared" si="2"/>
        <v>62300</v>
      </c>
      <c r="Y15" s="47">
        <f t="shared" si="3"/>
        <v>40780</v>
      </c>
      <c r="Z15" s="49">
        <f t="shared" si="4"/>
        <v>49840</v>
      </c>
      <c r="AA15" s="49">
        <f t="shared" si="5"/>
        <v>23.483728427626165</v>
      </c>
      <c r="AB15" s="49">
        <f t="shared" si="6"/>
        <v>23.483728427626165</v>
      </c>
      <c r="AC15" s="115">
        <f t="shared" si="7"/>
        <v>435835.74550128536</v>
      </c>
      <c r="AD15" s="116">
        <f t="shared" si="8"/>
        <v>348668.59640102834</v>
      </c>
      <c r="AE15" s="117">
        <f t="shared" si="9"/>
        <v>164.28648934838168</v>
      </c>
      <c r="AF15" s="117">
        <f t="shared" si="10"/>
        <v>187.77021777600785</v>
      </c>
      <c r="AG15" s="46"/>
    </row>
    <row r="16" spans="1:33" x14ac:dyDescent="0.3">
      <c r="A16" s="12" t="s">
        <v>18</v>
      </c>
      <c r="B16" s="12" t="s">
        <v>361</v>
      </c>
      <c r="C16" s="12"/>
      <c r="D16" s="12"/>
      <c r="E16" s="12" t="s">
        <v>361</v>
      </c>
      <c r="F16" s="12" t="str">
        <f t="shared" si="0"/>
        <v>N</v>
      </c>
      <c r="G16" s="12" t="s">
        <v>395</v>
      </c>
      <c r="H16" s="12">
        <f>VLOOKUP(A16,'Staff (19_20)'!$A$4:$D$141,2,FALSE)</f>
        <v>115</v>
      </c>
      <c r="I16" s="12">
        <f>VLOOKUP(A16,'Staff (19_20)'!$A$4:$D$141,3,FALSE)</f>
        <v>210</v>
      </c>
      <c r="J16" s="47">
        <f>VLOOKUP(A16,'Staff (19_20)'!$A$4:$D$141,4,FALSE)</f>
        <v>320</v>
      </c>
      <c r="K16" s="109">
        <f t="shared" si="1"/>
        <v>0.92774308652988402</v>
      </c>
      <c r="L16" s="110">
        <f>VLOOKUP(A16,'1st_Yr_Students (19_20)'!$B$4:$D$142,2,FALSE)</f>
        <v>1015</v>
      </c>
      <c r="M16" s="110">
        <f>VLOOKUP(A16,'1st_Yr_Students (19_20)'!$B$4:$D$142,3,FALSE)</f>
        <v>1025</v>
      </c>
      <c r="N16" s="118">
        <f>VLOOKUP(A16,'1st_Yr_Students (18_19)'!$B$4:$D$143,2,FALSE)</f>
        <v>1140</v>
      </c>
      <c r="O16" s="119">
        <f>VLOOKUP(A16,'1st_Yr_Students (18_19)'!$B$4:$D$143,3,FALSE)</f>
        <v>1145</v>
      </c>
      <c r="P16" s="101">
        <f>VLOOKUP(A16,'1st_Yr_Students (17_18)'!$B$4:$D$142,2,FALSE)</f>
        <v>1120</v>
      </c>
      <c r="Q16" s="113">
        <f>VLOOKUP(A16,'1st_Yr_Students (17_18)'!$B$4:$D$142,3,FALSE)</f>
        <v>1135</v>
      </c>
      <c r="R16" s="114">
        <f>VLOOKUP(A16, '1st_Yr_Students (16_17)'!$B$4:$D$142, 2, FALSE)</f>
        <v>1040</v>
      </c>
      <c r="S16" s="113">
        <f>VLOOKUP(A16, '1st_Yr_Students (16_17)'!$B$4:$D$142, 3, FALSE)</f>
        <v>1045</v>
      </c>
      <c r="T16" s="114">
        <f>VLOOKUP(A16,'1st_Yr_Students (15_16)'!$B$4:$D$143,2,FALSE)</f>
        <v>1100</v>
      </c>
      <c r="U16" s="113">
        <f>VLOOKUP(A16,'1st_Yr_Students (15_16)'!$B$4:$D$143,3,FALSE)</f>
        <v>1100</v>
      </c>
      <c r="V16" s="114">
        <f>VLOOKUP(A16,'1st_Yr_Students (14_15)'!$B$4:$D$142,2,FALSE)</f>
        <v>1075</v>
      </c>
      <c r="W16" s="47">
        <f>VLOOKUP(A16,'1st_Yr_Students (14_15)'!$B$4:$D$142,3,FALSE)</f>
        <v>1080</v>
      </c>
      <c r="X16" s="47">
        <f t="shared" si="2"/>
        <v>6530</v>
      </c>
      <c r="Y16" s="47">
        <f t="shared" si="3"/>
        <v>4360</v>
      </c>
      <c r="Z16" s="49">
        <f t="shared" si="4"/>
        <v>5224</v>
      </c>
      <c r="AA16" s="49">
        <f t="shared" si="5"/>
        <v>2.4614566072616189</v>
      </c>
      <c r="AB16" s="49">
        <f t="shared" si="6"/>
        <v>3.389199693791503</v>
      </c>
      <c r="AC16" s="115">
        <f t="shared" si="7"/>
        <v>45682.302056555272</v>
      </c>
      <c r="AD16" s="116">
        <f t="shared" si="8"/>
        <v>36545.841645244218</v>
      </c>
      <c r="AE16" s="117">
        <f t="shared" si="9"/>
        <v>17.219755625119298</v>
      </c>
      <c r="AF16" s="117">
        <f t="shared" si="10"/>
        <v>20.608955318910802</v>
      </c>
      <c r="AG16" s="46"/>
    </row>
    <row r="17" spans="1:33" x14ac:dyDescent="0.3">
      <c r="A17" s="12" t="s">
        <v>20</v>
      </c>
      <c r="B17" s="12" t="s">
        <v>361</v>
      </c>
      <c r="C17" s="12"/>
      <c r="D17" s="12"/>
      <c r="E17" s="12" t="s">
        <v>361</v>
      </c>
      <c r="F17" s="12" t="str">
        <f t="shared" si="0"/>
        <v>N</v>
      </c>
      <c r="G17" s="12" t="s">
        <v>393</v>
      </c>
      <c r="H17" s="12">
        <f>VLOOKUP(A17,'Staff (19_20)'!$A$4:$D$141,2,FALSE)</f>
        <v>900</v>
      </c>
      <c r="I17" s="12">
        <f>VLOOKUP(A17,'Staff (19_20)'!$A$4:$D$141,3,FALSE)</f>
        <v>950</v>
      </c>
      <c r="J17" s="47">
        <f>VLOOKUP(A17,'Staff (19_20)'!$A$4:$D$141,4,FALSE)</f>
        <v>1855</v>
      </c>
      <c r="K17" s="109">
        <f t="shared" si="1"/>
        <v>5.3780107047279211</v>
      </c>
      <c r="L17" s="110">
        <f>VLOOKUP(A17,'1st_Yr_Students (19_20)'!$B$4:$D$142,2,FALSE)</f>
        <v>5610</v>
      </c>
      <c r="M17" s="110">
        <f>VLOOKUP(A17,'1st_Yr_Students (19_20)'!$B$4:$D$142,3,FALSE)</f>
        <v>5730</v>
      </c>
      <c r="N17" s="118">
        <f>VLOOKUP(A17,'1st_Yr_Students (18_19)'!$B$4:$D$143,2,FALSE)</f>
        <v>5930</v>
      </c>
      <c r="O17" s="119">
        <f>VLOOKUP(A17,'1st_Yr_Students (18_19)'!$B$4:$D$143,3,FALSE)</f>
        <v>6045</v>
      </c>
      <c r="P17" s="101">
        <f>VLOOKUP(A17,'1st_Yr_Students (17_18)'!$B$4:$D$142,2,FALSE)</f>
        <v>6280</v>
      </c>
      <c r="Q17" s="113">
        <f>VLOOKUP(A17,'1st_Yr_Students (17_18)'!$B$4:$D$142,3,FALSE)</f>
        <v>6445</v>
      </c>
      <c r="R17" s="114">
        <f>VLOOKUP(A17, '1st_Yr_Students (16_17)'!$B$4:$D$142, 2, FALSE)</f>
        <v>7340</v>
      </c>
      <c r="S17" s="113">
        <f>VLOOKUP(A17, '1st_Yr_Students (16_17)'!$B$4:$D$142, 3, FALSE)</f>
        <v>7490</v>
      </c>
      <c r="T17" s="114">
        <f>VLOOKUP(A17,'1st_Yr_Students (15_16)'!$B$4:$D$143,2,FALSE)</f>
        <v>7485</v>
      </c>
      <c r="U17" s="113">
        <f>VLOOKUP(A17,'1st_Yr_Students (15_16)'!$B$4:$D$143,3,FALSE)</f>
        <v>7675</v>
      </c>
      <c r="V17" s="114">
        <f>VLOOKUP(A17,'1st_Yr_Students (14_15)'!$B$4:$D$142,2,FALSE)</f>
        <v>7340</v>
      </c>
      <c r="W17" s="47">
        <f>VLOOKUP(A17,'1st_Yr_Students (14_15)'!$B$4:$D$142,3,FALSE)</f>
        <v>7550</v>
      </c>
      <c r="X17" s="47">
        <f t="shared" si="2"/>
        <v>40935</v>
      </c>
      <c r="Y17" s="47">
        <f t="shared" si="3"/>
        <v>29160</v>
      </c>
      <c r="Z17" s="49">
        <f t="shared" si="4"/>
        <v>32748</v>
      </c>
      <c r="AA17" s="49">
        <f t="shared" si="5"/>
        <v>15.430279665888879</v>
      </c>
      <c r="AB17" s="49">
        <f t="shared" si="6"/>
        <v>20.808290370616799</v>
      </c>
      <c r="AC17" s="115">
        <f t="shared" si="7"/>
        <v>286371.36825192801</v>
      </c>
      <c r="AD17" s="116">
        <f t="shared" si="8"/>
        <v>229097.09460154243</v>
      </c>
      <c r="AE17" s="117">
        <f t="shared" si="9"/>
        <v>107.94650788886041</v>
      </c>
      <c r="AF17" s="117">
        <f t="shared" si="10"/>
        <v>128.75479825947721</v>
      </c>
      <c r="AG17" s="46"/>
    </row>
    <row r="18" spans="1:33" x14ac:dyDescent="0.3">
      <c r="A18" s="12" t="s">
        <v>24</v>
      </c>
      <c r="B18" s="12" t="s">
        <v>361</v>
      </c>
      <c r="C18" s="12"/>
      <c r="D18" s="12" t="s">
        <v>361</v>
      </c>
      <c r="E18" s="12"/>
      <c r="F18" s="12" t="str">
        <f t="shared" si="0"/>
        <v>N</v>
      </c>
      <c r="G18" s="12" t="s">
        <v>394</v>
      </c>
      <c r="H18" s="12">
        <f>VLOOKUP(A18,'Staff (19_20)'!$A$4:$D$141,2,FALSE)</f>
        <v>1215</v>
      </c>
      <c r="I18" s="12">
        <f>VLOOKUP(A18,'Staff (19_20)'!$A$4:$D$141,3,FALSE)</f>
        <v>1240</v>
      </c>
      <c r="J18" s="47">
        <f>VLOOKUP(A18,'Staff (19_20)'!$A$4:$D$141,4,FALSE)</f>
        <v>2455</v>
      </c>
      <c r="K18" s="109">
        <f t="shared" si="1"/>
        <v>7.1175289919714535</v>
      </c>
      <c r="L18" s="110">
        <f>VLOOKUP(A18,'1st_Yr_Students (19_20)'!$B$4:$D$142,2,FALSE)</f>
        <v>4165</v>
      </c>
      <c r="M18" s="110">
        <f>VLOOKUP(A18,'1st_Yr_Students (19_20)'!$B$4:$D$142,3,FALSE)</f>
        <v>4230</v>
      </c>
      <c r="N18" s="118">
        <f>VLOOKUP(A18,'1st_Yr_Students (18_19)'!$B$4:$D$143,2,FALSE)</f>
        <v>4030</v>
      </c>
      <c r="O18" s="119">
        <f>VLOOKUP(A18,'1st_Yr_Students (18_19)'!$B$4:$D$143,3,FALSE)</f>
        <v>4105</v>
      </c>
      <c r="P18" s="101">
        <f>VLOOKUP(A18,'1st_Yr_Students (17_18)'!$B$4:$D$142,2,FALSE)</f>
        <v>4075</v>
      </c>
      <c r="Q18" s="113">
        <f>VLOOKUP(A18,'1st_Yr_Students (17_18)'!$B$4:$D$142,3,FALSE)</f>
        <v>4125</v>
      </c>
      <c r="R18" s="114">
        <f>VLOOKUP(A18, '1st_Yr_Students (16_17)'!$B$4:$D$142, 2, FALSE)</f>
        <v>3590</v>
      </c>
      <c r="S18" s="113">
        <f>VLOOKUP(A18, '1st_Yr_Students (16_17)'!$B$4:$D$142, 3, FALSE)</f>
        <v>3645</v>
      </c>
      <c r="T18" s="114">
        <f>VLOOKUP(A18,'1st_Yr_Students (15_16)'!$B$4:$D$143,2,FALSE)</f>
        <v>3405</v>
      </c>
      <c r="U18" s="113">
        <f>VLOOKUP(A18,'1st_Yr_Students (15_16)'!$B$4:$D$143,3,FALSE)</f>
        <v>3465</v>
      </c>
      <c r="V18" s="114">
        <f>VLOOKUP(A18,'1st_Yr_Students (14_15)'!$B$4:$D$142,2,FALSE)</f>
        <v>3225</v>
      </c>
      <c r="W18" s="47">
        <f>VLOOKUP(A18,'1st_Yr_Students (14_15)'!$B$4:$D$142,3,FALSE)</f>
        <v>3275</v>
      </c>
      <c r="X18" s="47">
        <f t="shared" si="2"/>
        <v>22845</v>
      </c>
      <c r="Y18" s="47">
        <f t="shared" si="3"/>
        <v>14510</v>
      </c>
      <c r="Z18" s="49">
        <f t="shared" si="4"/>
        <v>18276</v>
      </c>
      <c r="AA18" s="49">
        <f t="shared" si="5"/>
        <v>8.6113286665990323</v>
      </c>
      <c r="AB18" s="49">
        <f t="shared" si="6"/>
        <v>15.728857658570487</v>
      </c>
      <c r="AC18" s="115">
        <f t="shared" si="7"/>
        <v>159818.09961439588</v>
      </c>
      <c r="AD18" s="116">
        <f t="shared" si="8"/>
        <v>127854.47969151671</v>
      </c>
      <c r="AE18" s="117">
        <f t="shared" si="9"/>
        <v>60.242774464908173</v>
      </c>
      <c r="AF18" s="117">
        <f t="shared" si="10"/>
        <v>75.971632123478656</v>
      </c>
      <c r="AG18" s="46"/>
    </row>
    <row r="19" spans="1:33" x14ac:dyDescent="0.3">
      <c r="A19" s="12" t="s">
        <v>159</v>
      </c>
      <c r="B19" s="12" t="s">
        <v>361</v>
      </c>
      <c r="C19" s="12"/>
      <c r="D19" s="12"/>
      <c r="E19" s="12" t="s">
        <v>361</v>
      </c>
      <c r="F19" s="12" t="str">
        <f t="shared" si="0"/>
        <v>Y</v>
      </c>
      <c r="G19" s="12" t="s">
        <v>396</v>
      </c>
      <c r="H19" s="12">
        <f>VLOOKUP(A19,'Staff (19_20)'!$A$4:$D$141,2,FALSE)</f>
        <v>410</v>
      </c>
      <c r="I19" s="12">
        <f>VLOOKUP(A19,'Staff (19_20)'!$A$4:$D$141,3,FALSE)</f>
        <v>0</v>
      </c>
      <c r="J19" s="47">
        <f>VLOOKUP(A19,'Staff (19_20)'!$A$4:$D$141,4,FALSE)</f>
        <v>0</v>
      </c>
      <c r="K19" s="109">
        <f t="shared" si="1"/>
        <v>0</v>
      </c>
      <c r="L19" s="110">
        <f>VLOOKUP(A19,'1st_Yr_Students (19_20)'!$B$4:$D$142,2,FALSE)</f>
        <v>7865</v>
      </c>
      <c r="M19" s="110">
        <f>VLOOKUP(A19,'1st_Yr_Students (19_20)'!$B$4:$D$142,3,FALSE)</f>
        <v>7945</v>
      </c>
      <c r="N19" s="118">
        <f>VLOOKUP(A19,'1st_Yr_Students (18_19)'!$B$4:$D$143,2,FALSE)</f>
        <v>5830</v>
      </c>
      <c r="O19" s="119">
        <f>VLOOKUP(A19,'1st_Yr_Students (18_19)'!$B$4:$D$143,3,FALSE)</f>
        <v>5925</v>
      </c>
      <c r="P19" s="101">
        <f>VLOOKUP(A19,'1st_Yr_Students (17_18)'!$B$4:$D$142,2,FALSE)</f>
        <v>4315</v>
      </c>
      <c r="Q19" s="113">
        <f>VLOOKUP(A19,'1st_Yr_Students (17_18)'!$B$4:$D$142,3,FALSE)</f>
        <v>4405</v>
      </c>
      <c r="R19" s="114">
        <f>VLOOKUP(A19, '1st_Yr_Students (16_17)'!$B$4:$D$142, 2, FALSE)</f>
        <v>4105</v>
      </c>
      <c r="S19" s="113">
        <f>VLOOKUP(A19, '1st_Yr_Students (16_17)'!$B$4:$D$142, 3, FALSE)</f>
        <v>4195</v>
      </c>
      <c r="T19" s="114">
        <f>VLOOKUP(A19,'1st_Yr_Students (15_16)'!$B$4:$D$143,2,FALSE)</f>
        <v>3915</v>
      </c>
      <c r="U19" s="113">
        <f>VLOOKUP(A19,'1st_Yr_Students (15_16)'!$B$4:$D$143,3,FALSE)</f>
        <v>3980</v>
      </c>
      <c r="V19" s="114">
        <f>VLOOKUP(A19,'1st_Yr_Students (14_15)'!$B$4:$D$142,2,FALSE)</f>
        <v>4015</v>
      </c>
      <c r="W19" s="47">
        <f>VLOOKUP(A19,'1st_Yr_Students (14_15)'!$B$4:$D$142,3,FALSE)</f>
        <v>4115</v>
      </c>
      <c r="X19" s="47">
        <f t="shared" si="2"/>
        <v>30565</v>
      </c>
      <c r="Y19" s="47">
        <f t="shared" si="3"/>
        <v>16695</v>
      </c>
      <c r="Z19" s="49">
        <f t="shared" si="4"/>
        <v>24452</v>
      </c>
      <c r="AA19" s="49">
        <f t="shared" si="5"/>
        <v>11.521350873040028</v>
      </c>
      <c r="AB19" s="49">
        <f t="shared" si="6"/>
        <v>11.521350873040028</v>
      </c>
      <c r="AC19" s="115">
        <f t="shared" si="7"/>
        <v>213825.35411311054</v>
      </c>
      <c r="AD19" s="116">
        <f t="shared" si="8"/>
        <v>171060.28329048844</v>
      </c>
      <c r="AE19" s="117">
        <f t="shared" si="9"/>
        <v>80.600586628142636</v>
      </c>
      <c r="AF19" s="117">
        <f t="shared" si="10"/>
        <v>92.121937501182657</v>
      </c>
      <c r="AG19" s="46"/>
    </row>
    <row r="20" spans="1:33" x14ac:dyDescent="0.3">
      <c r="A20" s="12" t="s">
        <v>27</v>
      </c>
      <c r="B20" s="12" t="s">
        <v>361</v>
      </c>
      <c r="C20" s="12"/>
      <c r="D20" s="12"/>
      <c r="E20" s="12" t="s">
        <v>361</v>
      </c>
      <c r="F20" s="12" t="str">
        <f t="shared" si="0"/>
        <v>N</v>
      </c>
      <c r="G20" s="12" t="s">
        <v>396</v>
      </c>
      <c r="H20" s="12">
        <f>VLOOKUP(A20,'Staff (19_20)'!$A$4:$D$141,2,FALSE)</f>
        <v>740</v>
      </c>
      <c r="I20" s="12">
        <f>VLOOKUP(A20,'Staff (19_20)'!$A$4:$D$141,3,FALSE)</f>
        <v>1025</v>
      </c>
      <c r="J20" s="47">
        <f>VLOOKUP(A20,'Staff (19_20)'!$A$4:$D$141,4,FALSE)</f>
        <v>1765</v>
      </c>
      <c r="K20" s="109">
        <f t="shared" si="1"/>
        <v>5.1170829616413913</v>
      </c>
      <c r="L20" s="110">
        <f>VLOOKUP(A20,'1st_Yr_Students (19_20)'!$B$4:$D$142,2,FALSE)</f>
        <v>5670</v>
      </c>
      <c r="M20" s="110">
        <f>VLOOKUP(A20,'1st_Yr_Students (19_20)'!$B$4:$D$142,3,FALSE)</f>
        <v>5715</v>
      </c>
      <c r="N20" s="118">
        <f>VLOOKUP(A20,'1st_Yr_Students (18_19)'!$B$4:$D$143,2,FALSE)</f>
        <v>6155</v>
      </c>
      <c r="O20" s="119">
        <f>VLOOKUP(A20,'1st_Yr_Students (18_19)'!$B$4:$D$143,3,FALSE)</f>
        <v>6200</v>
      </c>
      <c r="P20" s="101">
        <f>VLOOKUP(A20,'1st_Yr_Students (17_18)'!$B$4:$D$142,2,FALSE)</f>
        <v>5955</v>
      </c>
      <c r="Q20" s="113">
        <f>VLOOKUP(A20,'1st_Yr_Students (17_18)'!$B$4:$D$142,3,FALSE)</f>
        <v>6005</v>
      </c>
      <c r="R20" s="114">
        <f>VLOOKUP(A20, '1st_Yr_Students (16_17)'!$B$4:$D$142, 2, FALSE)</f>
        <v>6400</v>
      </c>
      <c r="S20" s="113">
        <f>VLOOKUP(A20, '1st_Yr_Students (16_17)'!$B$4:$D$142, 3, FALSE)</f>
        <v>6455</v>
      </c>
      <c r="T20" s="114">
        <f>VLOOKUP(A20,'1st_Yr_Students (15_16)'!$B$4:$D$143,2,FALSE)</f>
        <v>6860</v>
      </c>
      <c r="U20" s="113">
        <f>VLOOKUP(A20,'1st_Yr_Students (15_16)'!$B$4:$D$143,3,FALSE)</f>
        <v>6940</v>
      </c>
      <c r="V20" s="114">
        <f>VLOOKUP(A20,'1st_Yr_Students (14_15)'!$B$4:$D$142,2,FALSE)</f>
        <v>6780</v>
      </c>
      <c r="W20" s="47">
        <f>VLOOKUP(A20,'1st_Yr_Students (14_15)'!$B$4:$D$142,3,FALSE)</f>
        <v>6890</v>
      </c>
      <c r="X20" s="47">
        <f t="shared" si="2"/>
        <v>38205</v>
      </c>
      <c r="Y20" s="47">
        <f t="shared" si="3"/>
        <v>26290</v>
      </c>
      <c r="Z20" s="49">
        <f t="shared" si="4"/>
        <v>30564</v>
      </c>
      <c r="AA20" s="49">
        <f t="shared" si="5"/>
        <v>14.401217408947955</v>
      </c>
      <c r="AB20" s="49">
        <f t="shared" si="6"/>
        <v>19.518300370589348</v>
      </c>
      <c r="AC20" s="115">
        <f t="shared" si="7"/>
        <v>267272.94794344471</v>
      </c>
      <c r="AD20" s="116">
        <f t="shared" si="8"/>
        <v>213818.35835475579</v>
      </c>
      <c r="AE20" s="117">
        <f t="shared" si="9"/>
        <v>100.74743700730211</v>
      </c>
      <c r="AF20" s="117">
        <f t="shared" si="10"/>
        <v>120.26573737789145</v>
      </c>
      <c r="AG20" s="46"/>
    </row>
    <row r="21" spans="1:33" ht="14.55" customHeight="1" x14ac:dyDescent="0.3">
      <c r="A21" s="12" t="s">
        <v>29</v>
      </c>
      <c r="B21" s="12" t="s">
        <v>361</v>
      </c>
      <c r="C21" s="12"/>
      <c r="D21" s="12"/>
      <c r="E21" s="12" t="s">
        <v>361</v>
      </c>
      <c r="F21" s="12" t="str">
        <f t="shared" ref="F21:F22" si="11">IF(M21 &gt; 6000, "Y", "N")</f>
        <v>N</v>
      </c>
      <c r="G21" s="12" t="s">
        <v>320</v>
      </c>
      <c r="H21" s="12">
        <f>VLOOKUP(A21,'Staff (19_20)'!$A$4:$D$141,2,FALSE)</f>
        <v>715</v>
      </c>
      <c r="I21" s="12">
        <f>VLOOKUP(A21,'Staff (19_20)'!$A$4:$D$141,3,FALSE)</f>
        <v>755</v>
      </c>
      <c r="J21" s="47">
        <f>VLOOKUP(A21,'Staff (19_20)'!$A$4:$D$141,4,FALSE)</f>
        <v>1470</v>
      </c>
      <c r="K21" s="109">
        <f t="shared" si="1"/>
        <v>4.261819803746655</v>
      </c>
      <c r="L21" s="110">
        <f>VLOOKUP(A21,'1st_Yr_Students (19_20)'!$B$4:$D$142,2,FALSE)</f>
        <v>1135</v>
      </c>
      <c r="M21" s="110">
        <f>VLOOKUP(A21,'1st_Yr_Students (19_20)'!$B$4:$D$142,3,FALSE)</f>
        <v>3585</v>
      </c>
      <c r="N21" s="118">
        <f>VLOOKUP(A21,'1st_Yr_Students (18_19)'!$B$4:$D$143,2,FALSE)</f>
        <v>1120</v>
      </c>
      <c r="O21" s="119">
        <f>VLOOKUP(A21,'1st_Yr_Students (18_19)'!$B$4:$D$143,3,FALSE)</f>
        <v>3940</v>
      </c>
      <c r="P21" s="101">
        <f>VLOOKUP(A21,'1st_Yr_Students (17_18)'!$B$4:$D$142,2,FALSE)</f>
        <v>1330</v>
      </c>
      <c r="Q21" s="113">
        <f>VLOOKUP(A21,'1st_Yr_Students (17_18)'!$B$4:$D$142,3,FALSE)</f>
        <v>3935</v>
      </c>
      <c r="R21" s="114">
        <f>VLOOKUP(A21, '1st_Yr_Students (16_17)'!$B$4:$D$142, 2, FALSE)</f>
        <v>1230</v>
      </c>
      <c r="S21" s="113">
        <f>VLOOKUP(A21, '1st_Yr_Students (16_17)'!$B$4:$D$142, 3, FALSE)</f>
        <v>3770</v>
      </c>
      <c r="T21" s="114">
        <f>VLOOKUP(A21,'1st_Yr_Students (15_16)'!$B$4:$D$143,2,FALSE)</f>
        <v>1355</v>
      </c>
      <c r="U21" s="113">
        <f>VLOOKUP(A21,'1st_Yr_Students (15_16)'!$B$4:$D$143,3,FALSE)</f>
        <v>3945</v>
      </c>
      <c r="V21" s="114">
        <f>VLOOKUP(A21,'1st_Yr_Students (14_15)'!$B$4:$D$142,2,FALSE)</f>
        <v>1410</v>
      </c>
      <c r="W21" s="47">
        <f>VLOOKUP(A21,'1st_Yr_Students (14_15)'!$B$4:$D$142,3,FALSE)</f>
        <v>3910</v>
      </c>
      <c r="X21" s="47">
        <f t="shared" si="2"/>
        <v>23085</v>
      </c>
      <c r="Y21" s="47">
        <f t="shared" si="3"/>
        <v>15560</v>
      </c>
      <c r="Z21" s="49">
        <f t="shared" si="4"/>
        <v>18468</v>
      </c>
      <c r="AA21" s="49">
        <f t="shared" si="5"/>
        <v>8.701795678198236</v>
      </c>
      <c r="AB21" s="49">
        <f t="shared" si="6"/>
        <v>12.963615481944892</v>
      </c>
      <c r="AC21" s="115">
        <f t="shared" si="7"/>
        <v>161497.08161953726</v>
      </c>
      <c r="AD21" s="116">
        <f t="shared" si="8"/>
        <v>129197.66529562982</v>
      </c>
      <c r="AE21" s="117">
        <f t="shared" si="9"/>
        <v>60.875659817133077</v>
      </c>
      <c r="AF21" s="117">
        <f t="shared" si="10"/>
        <v>73.839275299077968</v>
      </c>
      <c r="AG21" s="46"/>
    </row>
    <row r="22" spans="1:33" ht="14.55" customHeight="1" x14ac:dyDescent="0.3">
      <c r="A22" s="12" t="s">
        <v>28</v>
      </c>
      <c r="B22" s="12" t="s">
        <v>361</v>
      </c>
      <c r="C22" s="12" t="s">
        <v>361</v>
      </c>
      <c r="D22" s="12"/>
      <c r="E22" s="12" t="s">
        <v>361</v>
      </c>
      <c r="F22" s="12" t="str">
        <f t="shared" si="11"/>
        <v>Y</v>
      </c>
      <c r="G22" s="12" t="s">
        <v>320</v>
      </c>
      <c r="H22" s="12">
        <f>VLOOKUP(A22,'Staff (19_20)'!$A$4:$D$141,2,FALSE)</f>
        <v>3350</v>
      </c>
      <c r="I22" s="12">
        <f>VLOOKUP(A22,'Staff (19_20)'!$A$4:$D$141,3,FALSE)</f>
        <v>3550</v>
      </c>
      <c r="J22" s="47">
        <f>VLOOKUP(A22,'Staff (19_20)'!$A$4:$D$141,4,FALSE)</f>
        <v>6900</v>
      </c>
      <c r="K22" s="109">
        <f t="shared" si="1"/>
        <v>20.004460303300622</v>
      </c>
      <c r="L22" s="110">
        <f>VLOOKUP(A22,'1st_Yr_Students (19_20)'!$B$4:$D$142,2,FALSE)</f>
        <v>4915</v>
      </c>
      <c r="M22" s="110">
        <f>VLOOKUP(A22,'1st_Yr_Students (19_20)'!$B$4:$D$142,3,FALSE)</f>
        <v>10530</v>
      </c>
      <c r="N22" s="118">
        <f>VLOOKUP(A22,'1st_Yr_Students (18_19)'!$B$4:$D$143,2,FALSE)</f>
        <v>4765</v>
      </c>
      <c r="O22" s="119">
        <f>VLOOKUP(A22,'1st_Yr_Students (18_19)'!$B$4:$D$143,3,FALSE)</f>
        <v>10530</v>
      </c>
      <c r="P22" s="101">
        <f>VLOOKUP(A22,'1st_Yr_Students (17_18)'!$B$4:$D$142,2,FALSE)</f>
        <v>4525</v>
      </c>
      <c r="Q22" s="113">
        <f>VLOOKUP(A22,'1st_Yr_Students (17_18)'!$B$4:$D$142,3,FALSE)</f>
        <v>10070</v>
      </c>
      <c r="R22" s="114">
        <f>VLOOKUP(A22, '1st_Yr_Students (16_17)'!$B$4:$D$142, 2, FALSE)</f>
        <v>4795</v>
      </c>
      <c r="S22" s="113">
        <f>VLOOKUP(A22, '1st_Yr_Students (16_17)'!$B$4:$D$142, 3, FALSE)</f>
        <v>10540</v>
      </c>
      <c r="T22" s="114">
        <f>VLOOKUP(A22,'1st_Yr_Students (15_16)'!$B$4:$D$143,2,FALSE)</f>
        <v>4255</v>
      </c>
      <c r="U22" s="113">
        <f>VLOOKUP(A22,'1st_Yr_Students (15_16)'!$B$4:$D$143,3,FALSE)</f>
        <v>9630</v>
      </c>
      <c r="V22" s="114">
        <f>VLOOKUP(A22,'1st_Yr_Students (14_15)'!$B$4:$D$142,2,FALSE)</f>
        <v>4160</v>
      </c>
      <c r="W22" s="47">
        <f>VLOOKUP(A22,'1st_Yr_Students (14_15)'!$B$4:$D$142,3,FALSE)</f>
        <v>10050</v>
      </c>
      <c r="X22" s="47">
        <f t="shared" si="2"/>
        <v>61350</v>
      </c>
      <c r="Y22" s="47">
        <f t="shared" si="3"/>
        <v>40290</v>
      </c>
      <c r="Z22" s="49">
        <f t="shared" si="4"/>
        <v>49080</v>
      </c>
      <c r="AA22" s="49">
        <f t="shared" si="5"/>
        <v>23.125629840045992</v>
      </c>
      <c r="AB22" s="49">
        <f t="shared" si="6"/>
        <v>43.130090143346614</v>
      </c>
      <c r="AC22" s="115">
        <f t="shared" si="7"/>
        <v>429189.77506426733</v>
      </c>
      <c r="AD22" s="116">
        <f t="shared" si="8"/>
        <v>343351.8200514139</v>
      </c>
      <c r="AE22" s="117">
        <f t="shared" si="9"/>
        <v>161.78131816249143</v>
      </c>
      <c r="AF22" s="117">
        <f t="shared" si="10"/>
        <v>204.91140830583805</v>
      </c>
      <c r="AG22" s="46"/>
    </row>
    <row r="23" spans="1:33" x14ac:dyDescent="0.3">
      <c r="A23" s="12" t="s">
        <v>32</v>
      </c>
      <c r="B23" s="12" t="s">
        <v>361</v>
      </c>
      <c r="C23" s="12"/>
      <c r="D23" s="12" t="s">
        <v>361</v>
      </c>
      <c r="E23" s="12"/>
      <c r="F23" s="12" t="str">
        <f t="shared" ref="F23:F28" si="12">IF(M23 &gt; 6000, "Y", "N")</f>
        <v>N</v>
      </c>
      <c r="G23" s="12" t="s">
        <v>394</v>
      </c>
      <c r="H23" s="12">
        <f>VLOOKUP(A23,'Staff (19_20)'!$A$4:$D$141,2,FALSE)</f>
        <v>2375</v>
      </c>
      <c r="I23" s="12">
        <f>VLOOKUP(A23,'Staff (19_20)'!$A$4:$D$141,3,FALSE)</f>
        <v>1295</v>
      </c>
      <c r="J23" s="47">
        <f>VLOOKUP(A23,'Staff (19_20)'!$A$4:$D$141,4,FALSE)</f>
        <v>3675</v>
      </c>
      <c r="K23" s="109">
        <f t="shared" si="1"/>
        <v>10.654549509366637</v>
      </c>
      <c r="L23" s="110">
        <f>VLOOKUP(A23,'1st_Yr_Students (19_20)'!$B$4:$D$142,2,FALSE)</f>
        <v>5840</v>
      </c>
      <c r="M23" s="110">
        <f>VLOOKUP(A23,'1st_Yr_Students (19_20)'!$B$4:$D$142,3,FALSE)</f>
        <v>5915</v>
      </c>
      <c r="N23" s="118">
        <f>VLOOKUP(A23,'1st_Yr_Students (18_19)'!$B$4:$D$143,2,FALSE)</f>
        <v>5940</v>
      </c>
      <c r="O23" s="119">
        <f>VLOOKUP(A23,'1st_Yr_Students (18_19)'!$B$4:$D$143,3,FALSE)</f>
        <v>6030</v>
      </c>
      <c r="P23" s="101">
        <f>VLOOKUP(A23,'1st_Yr_Students (17_18)'!$B$4:$D$142,2,FALSE)</f>
        <v>5925</v>
      </c>
      <c r="Q23" s="113">
        <f>VLOOKUP(A23,'1st_Yr_Students (17_18)'!$B$4:$D$142,3,FALSE)</f>
        <v>6010</v>
      </c>
      <c r="R23" s="114">
        <f>VLOOKUP(A23, '1st_Yr_Students (16_17)'!$B$4:$D$142, 2, FALSE)</f>
        <v>5565</v>
      </c>
      <c r="S23" s="113">
        <f>VLOOKUP(A23, '1st_Yr_Students (16_17)'!$B$4:$D$142, 3, FALSE)</f>
        <v>5645</v>
      </c>
      <c r="T23" s="114">
        <f>VLOOKUP(A23,'1st_Yr_Students (15_16)'!$B$4:$D$143,2,FALSE)</f>
        <v>5360</v>
      </c>
      <c r="U23" s="113">
        <f>VLOOKUP(A23,'1st_Yr_Students (15_16)'!$B$4:$D$143,3,FALSE)</f>
        <v>5460</v>
      </c>
      <c r="V23" s="114">
        <f>VLOOKUP(A23,'1st_Yr_Students (14_15)'!$B$4:$D$142,2,FALSE)</f>
        <v>5870</v>
      </c>
      <c r="W23" s="47">
        <f>VLOOKUP(A23,'1st_Yr_Students (14_15)'!$B$4:$D$142,3,FALSE)</f>
        <v>5975</v>
      </c>
      <c r="X23" s="47">
        <f t="shared" si="2"/>
        <v>35035</v>
      </c>
      <c r="Y23" s="47">
        <f t="shared" si="3"/>
        <v>23090</v>
      </c>
      <c r="Z23" s="49">
        <f t="shared" si="4"/>
        <v>28028</v>
      </c>
      <c r="AA23" s="49">
        <f t="shared" si="5"/>
        <v>13.206298964075165</v>
      </c>
      <c r="AB23" s="49">
        <f t="shared" si="6"/>
        <v>23.860848473441802</v>
      </c>
      <c r="AC23" s="115">
        <f t="shared" si="7"/>
        <v>245096.3939588689</v>
      </c>
      <c r="AD23" s="116">
        <f t="shared" si="8"/>
        <v>196077.11516709512</v>
      </c>
      <c r="AE23" s="117">
        <f t="shared" si="9"/>
        <v>92.388076313331496</v>
      </c>
      <c r="AF23" s="117">
        <f t="shared" si="10"/>
        <v>116.2489247867733</v>
      </c>
      <c r="AG23" s="46"/>
    </row>
    <row r="24" spans="1:33" x14ac:dyDescent="0.3">
      <c r="A24" s="12" t="s">
        <v>172</v>
      </c>
      <c r="B24" s="12" t="s">
        <v>361</v>
      </c>
      <c r="C24" s="12"/>
      <c r="D24" s="12"/>
      <c r="E24" s="12"/>
      <c r="F24" s="12" t="str">
        <f t="shared" si="12"/>
        <v>N</v>
      </c>
      <c r="G24" s="12" t="s">
        <v>394</v>
      </c>
      <c r="H24" s="12">
        <f>VLOOKUP(A24,'Staff (19_20)'!$A$4:$D$141,2,FALSE)</f>
        <v>55</v>
      </c>
      <c r="I24" s="12">
        <f>VLOOKUP(A24,'Staff (19_20)'!$A$4:$D$141,3,FALSE)</f>
        <v>0</v>
      </c>
      <c r="J24" s="47">
        <f>VLOOKUP(A24,'Staff (19_20)'!$A$4:$D$141,4,FALSE)</f>
        <v>0</v>
      </c>
      <c r="K24" s="109">
        <f t="shared" si="1"/>
        <v>0</v>
      </c>
      <c r="L24" s="110">
        <f>VLOOKUP(A24,'1st_Yr_Students (19_20)'!$B$4:$D$142,2,FALSE)</f>
        <v>170</v>
      </c>
      <c r="M24" s="110">
        <f>VLOOKUP(A24,'1st_Yr_Students (19_20)'!$B$4:$D$142,3,FALSE)</f>
        <v>180</v>
      </c>
      <c r="N24" s="118">
        <f>VLOOKUP(A24,'1st_Yr_Students (18_19)'!$B$4:$D$143,2,FALSE)</f>
        <v>130</v>
      </c>
      <c r="O24" s="119">
        <f>VLOOKUP(A24,'1st_Yr_Students (18_19)'!$B$4:$D$143,3,FALSE)</f>
        <v>135</v>
      </c>
      <c r="P24" s="101">
        <f>VLOOKUP(A24,'1st_Yr_Students (17_18)'!$B$4:$D$142,2,FALSE)</f>
        <v>180</v>
      </c>
      <c r="Q24" s="113">
        <f>VLOOKUP(A24,'1st_Yr_Students (17_18)'!$B$4:$D$142,3,FALSE)</f>
        <v>185</v>
      </c>
      <c r="R24" s="114">
        <f>VLOOKUP(A24, '1st_Yr_Students (16_17)'!$B$4:$D$142, 2, FALSE)</f>
        <v>170</v>
      </c>
      <c r="S24" s="113">
        <f>VLOOKUP(A24, '1st_Yr_Students (16_17)'!$B$4:$D$142, 3, FALSE)</f>
        <v>175</v>
      </c>
      <c r="T24" s="114">
        <f>VLOOKUP(A24,'1st_Yr_Students (15_16)'!$B$4:$D$143,2,FALSE)</f>
        <v>180</v>
      </c>
      <c r="U24" s="113">
        <f>VLOOKUP(A24,'1st_Yr_Students (15_16)'!$B$4:$D$143,3,FALSE)</f>
        <v>185</v>
      </c>
      <c r="V24" s="114">
        <f>VLOOKUP(A24,'1st_Yr_Students (14_15)'!$B$4:$D$142,2,FALSE)</f>
        <v>180</v>
      </c>
      <c r="W24" s="47">
        <f>VLOOKUP(A24,'1st_Yr_Students (14_15)'!$B$4:$D$142,3,FALSE)</f>
        <v>185</v>
      </c>
      <c r="X24" s="47">
        <f t="shared" si="2"/>
        <v>1045</v>
      </c>
      <c r="Y24" s="47">
        <f t="shared" si="3"/>
        <v>730</v>
      </c>
      <c r="Z24" s="49">
        <f t="shared" si="4"/>
        <v>836</v>
      </c>
      <c r="AA24" s="49">
        <f t="shared" si="5"/>
        <v>0.39390844633819172</v>
      </c>
      <c r="AB24" s="49">
        <f t="shared" si="6"/>
        <v>0.39390844633819172</v>
      </c>
      <c r="AC24" s="115">
        <f t="shared" si="7"/>
        <v>7310.5674807197947</v>
      </c>
      <c r="AD24" s="116">
        <f t="shared" si="8"/>
        <v>5848.4539845758363</v>
      </c>
      <c r="AE24" s="117">
        <f t="shared" si="9"/>
        <v>2.7556883044792757</v>
      </c>
      <c r="AF24" s="117">
        <f t="shared" si="10"/>
        <v>3.1495967508174676</v>
      </c>
      <c r="AG24" s="46"/>
    </row>
    <row r="25" spans="1:33" x14ac:dyDescent="0.3">
      <c r="A25" s="12" t="s">
        <v>33</v>
      </c>
      <c r="B25" s="12" t="s">
        <v>361</v>
      </c>
      <c r="C25" s="12"/>
      <c r="D25" s="12" t="s">
        <v>361</v>
      </c>
      <c r="E25" s="12" t="s">
        <v>361</v>
      </c>
      <c r="F25" s="12" t="str">
        <f t="shared" si="12"/>
        <v>Y</v>
      </c>
      <c r="G25" s="12" t="s">
        <v>392</v>
      </c>
      <c r="H25" s="12">
        <f>VLOOKUP(A25,'Staff (19_20)'!$A$4:$D$141,2,FALSE)</f>
        <v>2810</v>
      </c>
      <c r="I25" s="12">
        <f>VLOOKUP(A25,'Staff (19_20)'!$A$4:$D$141,3,FALSE)</f>
        <v>2060</v>
      </c>
      <c r="J25" s="47">
        <f>VLOOKUP(A25,'Staff (19_20)'!$A$4:$D$141,4,FALSE)</f>
        <v>4870</v>
      </c>
      <c r="K25" s="109">
        <f t="shared" si="1"/>
        <v>14.119090098126671</v>
      </c>
      <c r="L25" s="110">
        <f>VLOOKUP(A25,'1st_Yr_Students (19_20)'!$B$4:$D$142,2,FALSE)</f>
        <v>10630</v>
      </c>
      <c r="M25" s="110">
        <f>VLOOKUP(A25,'1st_Yr_Students (19_20)'!$B$4:$D$142,3,FALSE)</f>
        <v>10765</v>
      </c>
      <c r="N25" s="118">
        <f>VLOOKUP(A25,'1st_Yr_Students (18_19)'!$B$4:$D$143,2,FALSE)</f>
        <v>8935</v>
      </c>
      <c r="O25" s="119">
        <f>VLOOKUP(A25,'1st_Yr_Students (18_19)'!$B$4:$D$143,3,FALSE)</f>
        <v>9085</v>
      </c>
      <c r="P25" s="101">
        <f>VLOOKUP(A25,'1st_Yr_Students (17_18)'!$B$4:$D$142,2,FALSE)</f>
        <v>9765</v>
      </c>
      <c r="Q25" s="113">
        <f>VLOOKUP(A25,'1st_Yr_Students (17_18)'!$B$4:$D$142,3,FALSE)</f>
        <v>9935</v>
      </c>
      <c r="R25" s="114">
        <f>VLOOKUP(A25, '1st_Yr_Students (16_17)'!$B$4:$D$142, 2, FALSE)</f>
        <v>8635</v>
      </c>
      <c r="S25" s="113">
        <f>VLOOKUP(A25, '1st_Yr_Students (16_17)'!$B$4:$D$142, 3, FALSE)</f>
        <v>8805</v>
      </c>
      <c r="T25" s="114">
        <f>VLOOKUP(A25,'1st_Yr_Students (15_16)'!$B$4:$D$143,2,FALSE)</f>
        <v>8290</v>
      </c>
      <c r="U25" s="113">
        <f>VLOOKUP(A25,'1st_Yr_Students (15_16)'!$B$4:$D$143,3,FALSE)</f>
        <v>8470</v>
      </c>
      <c r="V25" s="114">
        <f>VLOOKUP(A25,'1st_Yr_Students (14_15)'!$B$4:$D$142,2,FALSE)</f>
        <v>7645</v>
      </c>
      <c r="W25" s="47">
        <f>VLOOKUP(A25,'1st_Yr_Students (14_15)'!$B$4:$D$142,3,FALSE)</f>
        <v>7790</v>
      </c>
      <c r="X25" s="47">
        <f t="shared" si="2"/>
        <v>54850</v>
      </c>
      <c r="Y25" s="47">
        <f t="shared" si="3"/>
        <v>35000</v>
      </c>
      <c r="Z25" s="49">
        <f t="shared" si="4"/>
        <v>43880</v>
      </c>
      <c r="AA25" s="49">
        <f t="shared" si="5"/>
        <v>20.675481609234271</v>
      </c>
      <c r="AB25" s="49">
        <f t="shared" si="6"/>
        <v>34.794571707360944</v>
      </c>
      <c r="AC25" s="115">
        <f t="shared" si="7"/>
        <v>383717.34575835476</v>
      </c>
      <c r="AD25" s="116">
        <f t="shared" si="8"/>
        <v>306973.87660668383</v>
      </c>
      <c r="AE25" s="117">
        <f t="shared" si="9"/>
        <v>144.64067320640024</v>
      </c>
      <c r="AF25" s="117">
        <f t="shared" si="10"/>
        <v>179.43524491376118</v>
      </c>
      <c r="AG25" s="46"/>
    </row>
    <row r="26" spans="1:33" x14ac:dyDescent="0.3">
      <c r="A26" s="12" t="s">
        <v>174</v>
      </c>
      <c r="B26" s="12" t="s">
        <v>361</v>
      </c>
      <c r="C26" s="12"/>
      <c r="D26" s="12"/>
      <c r="E26" s="12" t="s">
        <v>361</v>
      </c>
      <c r="F26" s="12" t="str">
        <f t="shared" si="12"/>
        <v>N</v>
      </c>
      <c r="G26" s="12" t="s">
        <v>391</v>
      </c>
      <c r="H26" s="12">
        <f>VLOOKUP(A26,'Staff (19_20)'!$A$4:$D$141,2,FALSE)</f>
        <v>675</v>
      </c>
      <c r="I26" s="12">
        <f>VLOOKUP(A26,'Staff (19_20)'!$A$4:$D$141,3,FALSE)</f>
        <v>0</v>
      </c>
      <c r="J26" s="47">
        <f>VLOOKUP(A26,'Staff (19_20)'!$A$4:$D$141,4,FALSE)</f>
        <v>0</v>
      </c>
      <c r="K26" s="109">
        <f t="shared" si="1"/>
        <v>0</v>
      </c>
      <c r="L26" s="110">
        <f>VLOOKUP(A26,'1st_Yr_Students (19_20)'!$B$4:$D$142,2,FALSE)</f>
        <v>1025</v>
      </c>
      <c r="M26" s="110">
        <f>VLOOKUP(A26,'1st_Yr_Students (19_20)'!$B$4:$D$142,3,FALSE)</f>
        <v>1090</v>
      </c>
      <c r="N26" s="118">
        <f>VLOOKUP(A26,'1st_Yr_Students (18_19)'!$B$4:$D$143,2,FALSE)</f>
        <v>1010</v>
      </c>
      <c r="O26" s="119">
        <f>VLOOKUP(A26,'1st_Yr_Students (18_19)'!$B$4:$D$143,3,FALSE)</f>
        <v>1065</v>
      </c>
      <c r="P26" s="101">
        <f>VLOOKUP(A26,'1st_Yr_Students (17_18)'!$B$4:$D$142,2,FALSE)</f>
        <v>995</v>
      </c>
      <c r="Q26" s="113">
        <f>VLOOKUP(A26,'1st_Yr_Students (17_18)'!$B$4:$D$142,3,FALSE)</f>
        <v>1050</v>
      </c>
      <c r="R26" s="114">
        <f>VLOOKUP(A26, '1st_Yr_Students (16_17)'!$B$4:$D$142, 2, FALSE)</f>
        <v>750</v>
      </c>
      <c r="S26" s="113">
        <f>VLOOKUP(A26, '1st_Yr_Students (16_17)'!$B$4:$D$142, 3, FALSE)</f>
        <v>820</v>
      </c>
      <c r="T26" s="114">
        <f>VLOOKUP(A26,'1st_Yr_Students (15_16)'!$B$4:$D$143,2,FALSE)</f>
        <v>775</v>
      </c>
      <c r="U26" s="113">
        <f>VLOOKUP(A26,'1st_Yr_Students (15_16)'!$B$4:$D$143,3,FALSE)</f>
        <v>830</v>
      </c>
      <c r="V26" s="114">
        <f>VLOOKUP(A26,'1st_Yr_Students (14_15)'!$B$4:$D$142,2,FALSE)</f>
        <v>770</v>
      </c>
      <c r="W26" s="47">
        <f>VLOOKUP(A26,'1st_Yr_Students (14_15)'!$B$4:$D$142,3,FALSE)</f>
        <v>835</v>
      </c>
      <c r="X26" s="47">
        <f t="shared" si="2"/>
        <v>5690</v>
      </c>
      <c r="Y26" s="47">
        <f t="shared" si="3"/>
        <v>3535</v>
      </c>
      <c r="Z26" s="49">
        <f t="shared" si="4"/>
        <v>4552</v>
      </c>
      <c r="AA26" s="49">
        <f t="shared" si="5"/>
        <v>2.1448220666644122</v>
      </c>
      <c r="AB26" s="49">
        <f t="shared" si="6"/>
        <v>2.1448220666644122</v>
      </c>
      <c r="AC26" s="115">
        <f t="shared" si="7"/>
        <v>39805.865038560412</v>
      </c>
      <c r="AD26" s="116">
        <f t="shared" si="8"/>
        <v>31844.692030848331</v>
      </c>
      <c r="AE26" s="117">
        <f t="shared" si="9"/>
        <v>15.004656892332131</v>
      </c>
      <c r="AF26" s="117">
        <f t="shared" si="10"/>
        <v>17.149478958996543</v>
      </c>
      <c r="AG26" s="46"/>
    </row>
    <row r="27" spans="1:33" x14ac:dyDescent="0.3">
      <c r="A27" s="12" t="s">
        <v>35</v>
      </c>
      <c r="B27" s="12" t="s">
        <v>361</v>
      </c>
      <c r="C27" s="12"/>
      <c r="D27" s="12" t="s">
        <v>361</v>
      </c>
      <c r="E27" s="12" t="s">
        <v>361</v>
      </c>
      <c r="F27" s="12" t="str">
        <f t="shared" si="12"/>
        <v>Y</v>
      </c>
      <c r="G27" s="12" t="s">
        <v>395</v>
      </c>
      <c r="H27" s="12">
        <f>VLOOKUP(A27,'Staff (19_20)'!$A$4:$D$141,2,FALSE)</f>
        <v>1650</v>
      </c>
      <c r="I27" s="12">
        <f>VLOOKUP(A27,'Staff (19_20)'!$A$4:$D$141,3,FALSE)</f>
        <v>1575</v>
      </c>
      <c r="J27" s="47">
        <f>VLOOKUP(A27,'Staff (19_20)'!$A$4:$D$141,4,FALSE)</f>
        <v>3225</v>
      </c>
      <c r="K27" s="109">
        <f t="shared" si="1"/>
        <v>9.3499107939339865</v>
      </c>
      <c r="L27" s="110">
        <f>VLOOKUP(A27,'1st_Yr_Students (19_20)'!$B$4:$D$142,2,FALSE)</f>
        <v>7930</v>
      </c>
      <c r="M27" s="110">
        <f>VLOOKUP(A27,'1st_Yr_Students (19_20)'!$B$4:$D$142,3,FALSE)</f>
        <v>8075</v>
      </c>
      <c r="N27" s="118">
        <f>VLOOKUP(A27,'1st_Yr_Students (18_19)'!$B$4:$D$143,2,FALSE)</f>
        <v>8295</v>
      </c>
      <c r="O27" s="119">
        <f>VLOOKUP(A27,'1st_Yr_Students (18_19)'!$B$4:$D$143,3,FALSE)</f>
        <v>8420</v>
      </c>
      <c r="P27" s="101">
        <f>VLOOKUP(A27,'1st_Yr_Students (17_18)'!$B$4:$D$142,2,FALSE)</f>
        <v>8115</v>
      </c>
      <c r="Q27" s="113">
        <f>VLOOKUP(A27,'1st_Yr_Students (17_18)'!$B$4:$D$142,3,FALSE)</f>
        <v>8295</v>
      </c>
      <c r="R27" s="114">
        <f>VLOOKUP(A27, '1st_Yr_Students (16_17)'!$B$4:$D$142, 2, FALSE)</f>
        <v>7950</v>
      </c>
      <c r="S27" s="113">
        <f>VLOOKUP(A27, '1st_Yr_Students (16_17)'!$B$4:$D$142, 3, FALSE)</f>
        <v>8140</v>
      </c>
      <c r="T27" s="114">
        <f>VLOOKUP(A27,'1st_Yr_Students (15_16)'!$B$4:$D$143,2,FALSE)</f>
        <v>7415</v>
      </c>
      <c r="U27" s="113">
        <f>VLOOKUP(A27,'1st_Yr_Students (15_16)'!$B$4:$D$143,3,FALSE)</f>
        <v>7565</v>
      </c>
      <c r="V27" s="114">
        <f>VLOOKUP(A27,'1st_Yr_Students (14_15)'!$B$4:$D$142,2,FALSE)</f>
        <v>6405</v>
      </c>
      <c r="W27" s="47">
        <f>VLOOKUP(A27,'1st_Yr_Students (14_15)'!$B$4:$D$142,3,FALSE)</f>
        <v>6540</v>
      </c>
      <c r="X27" s="47">
        <f t="shared" si="2"/>
        <v>47035</v>
      </c>
      <c r="Y27" s="47">
        <f t="shared" si="3"/>
        <v>30540</v>
      </c>
      <c r="Z27" s="49">
        <f t="shared" si="4"/>
        <v>37628</v>
      </c>
      <c r="AA27" s="49">
        <f t="shared" si="5"/>
        <v>17.729649544035261</v>
      </c>
      <c r="AB27" s="49">
        <f t="shared" si="6"/>
        <v>27.079560337969248</v>
      </c>
      <c r="AC27" s="115">
        <f t="shared" si="7"/>
        <v>329045.49421593832</v>
      </c>
      <c r="AD27" s="116">
        <f t="shared" si="8"/>
        <v>263236.39537275065</v>
      </c>
      <c r="AE27" s="117">
        <f t="shared" si="9"/>
        <v>124.03234392457675</v>
      </c>
      <c r="AF27" s="117">
        <f t="shared" si="10"/>
        <v>151.11190426254601</v>
      </c>
      <c r="AG27" s="46"/>
    </row>
    <row r="28" spans="1:33" x14ac:dyDescent="0.3">
      <c r="A28" s="12" t="s">
        <v>41</v>
      </c>
      <c r="B28" s="12" t="s">
        <v>361</v>
      </c>
      <c r="C28" s="12"/>
      <c r="D28" s="12"/>
      <c r="E28" s="12" t="s">
        <v>361</v>
      </c>
      <c r="F28" s="12" t="str">
        <f t="shared" si="12"/>
        <v>Y</v>
      </c>
      <c r="G28" s="12" t="s">
        <v>392</v>
      </c>
      <c r="H28" s="12">
        <f>VLOOKUP(A28,'Staff (19_20)'!$A$4:$D$141,2,FALSE)</f>
        <v>990</v>
      </c>
      <c r="I28" s="12">
        <f>VLOOKUP(A28,'Staff (19_20)'!$A$4:$D$141,3,FALSE)</f>
        <v>1035</v>
      </c>
      <c r="J28" s="47">
        <f>VLOOKUP(A28,'Staff (19_20)'!$A$4:$D$141,4,FALSE)</f>
        <v>2025</v>
      </c>
      <c r="K28" s="109">
        <f t="shared" si="1"/>
        <v>5.8708742194469226</v>
      </c>
      <c r="L28" s="110">
        <f>VLOOKUP(A28,'1st_Yr_Students (19_20)'!$B$4:$D$142,2,FALSE)</f>
        <v>6215</v>
      </c>
      <c r="M28" s="110">
        <f>VLOOKUP(A28,'1st_Yr_Students (19_20)'!$B$4:$D$142,3,FALSE)</f>
        <v>6530</v>
      </c>
      <c r="N28" s="118">
        <f>VLOOKUP(A28,'1st_Yr_Students (18_19)'!$B$4:$D$143,2,FALSE)</f>
        <v>6205</v>
      </c>
      <c r="O28" s="119">
        <f>VLOOKUP(A28,'1st_Yr_Students (18_19)'!$B$4:$D$143,3,FALSE)</f>
        <v>6550</v>
      </c>
      <c r="P28" s="101">
        <f>VLOOKUP(A28,'1st_Yr_Students (17_18)'!$B$4:$D$142,2,FALSE)</f>
        <v>6220</v>
      </c>
      <c r="Q28" s="113">
        <f>VLOOKUP(A28,'1st_Yr_Students (17_18)'!$B$4:$D$142,3,FALSE)</f>
        <v>6555</v>
      </c>
      <c r="R28" s="114">
        <f>VLOOKUP(A28, '1st_Yr_Students (16_17)'!$B$4:$D$142, 2, FALSE)</f>
        <v>7050</v>
      </c>
      <c r="S28" s="113">
        <f>VLOOKUP(A28, '1st_Yr_Students (16_17)'!$B$4:$D$142, 3, FALSE)</f>
        <v>7410</v>
      </c>
      <c r="T28" s="114">
        <f>VLOOKUP(A28,'1st_Yr_Students (15_16)'!$B$4:$D$143,2,FALSE)</f>
        <v>7680</v>
      </c>
      <c r="U28" s="113">
        <f>VLOOKUP(A28,'1st_Yr_Students (15_16)'!$B$4:$D$143,3,FALSE)</f>
        <v>8020</v>
      </c>
      <c r="V28" s="114">
        <f>VLOOKUP(A28,'1st_Yr_Students (14_15)'!$B$4:$D$142,2,FALSE)</f>
        <v>8280</v>
      </c>
      <c r="W28" s="47">
        <f>VLOOKUP(A28,'1st_Yr_Students (14_15)'!$B$4:$D$142,3,FALSE)</f>
        <v>8610</v>
      </c>
      <c r="X28" s="47">
        <f t="shared" si="2"/>
        <v>43675</v>
      </c>
      <c r="Y28" s="47">
        <f t="shared" si="3"/>
        <v>30595</v>
      </c>
      <c r="Z28" s="49">
        <f t="shared" si="4"/>
        <v>34940</v>
      </c>
      <c r="AA28" s="49">
        <f t="shared" si="5"/>
        <v>16.463111381646435</v>
      </c>
      <c r="AB28" s="49">
        <f t="shared" si="6"/>
        <v>22.333985601093357</v>
      </c>
      <c r="AC28" s="115">
        <f t="shared" si="7"/>
        <v>305539.74614395888</v>
      </c>
      <c r="AD28" s="116">
        <f t="shared" si="8"/>
        <v>244431.79691516713</v>
      </c>
      <c r="AE28" s="117">
        <f t="shared" si="9"/>
        <v>115.17194899342809</v>
      </c>
      <c r="AF28" s="117">
        <f t="shared" si="10"/>
        <v>137.50593459452145</v>
      </c>
      <c r="AG28" s="46"/>
    </row>
    <row r="29" spans="1:33" ht="14.55" customHeight="1" x14ac:dyDescent="0.3">
      <c r="A29" s="12" t="s">
        <v>42</v>
      </c>
      <c r="B29" s="12"/>
      <c r="C29" s="12"/>
      <c r="D29" s="12"/>
      <c r="E29" s="12"/>
      <c r="F29" s="12"/>
      <c r="G29" s="12" t="s">
        <v>319</v>
      </c>
      <c r="H29" s="12">
        <f>VLOOKUP(A29,'Staff (19_20)'!$A$4:$D$141,2,FALSE)</f>
        <v>815</v>
      </c>
      <c r="I29" s="12">
        <f>VLOOKUP(A29,'Staff (19_20)'!$A$4:$D$141,3,FALSE)</f>
        <v>935</v>
      </c>
      <c r="J29" s="47">
        <f>VLOOKUP(A29,'Staff (19_20)'!$A$4:$D$141,4,FALSE)</f>
        <v>1745</v>
      </c>
      <c r="K29" s="109">
        <f t="shared" si="1"/>
        <v>5.0590990187332734</v>
      </c>
      <c r="L29" s="110">
        <f>VLOOKUP(A29,'1st_Yr_Students (19_20)'!$B$4:$D$142,2,FALSE)</f>
        <v>310</v>
      </c>
      <c r="M29" s="110">
        <f>VLOOKUP(A29,'1st_Yr_Students (19_20)'!$B$4:$D$142,3,FALSE)</f>
        <v>4440</v>
      </c>
      <c r="N29" s="118">
        <f>VLOOKUP(A29,'1st_Yr_Students (18_19)'!$B$4:$D$143,2,FALSE)</f>
        <v>290</v>
      </c>
      <c r="O29" s="119">
        <f>VLOOKUP(A29,'1st_Yr_Students (18_19)'!$B$4:$D$143,3,FALSE)</f>
        <v>4120</v>
      </c>
      <c r="P29" s="101">
        <f>VLOOKUP(A29,'1st_Yr_Students (17_18)'!$B$4:$D$142,2,FALSE)</f>
        <v>340</v>
      </c>
      <c r="Q29" s="113">
        <f>VLOOKUP(A29,'1st_Yr_Students (17_18)'!$B$4:$D$142,3,FALSE)</f>
        <v>3840</v>
      </c>
      <c r="R29" s="114">
        <f>VLOOKUP(A29, '1st_Yr_Students (16_17)'!$B$4:$D$142, 2, FALSE)</f>
        <v>395</v>
      </c>
      <c r="S29" s="113">
        <f>VLOOKUP(A29, '1st_Yr_Students (16_17)'!$B$4:$D$142, 3, FALSE)</f>
        <v>4175</v>
      </c>
      <c r="T29" s="114">
        <f>VLOOKUP(A29,'1st_Yr_Students (15_16)'!$B$4:$D$143,2,FALSE)</f>
        <v>385</v>
      </c>
      <c r="U29" s="113">
        <f>VLOOKUP(A29,'1st_Yr_Students (15_16)'!$B$4:$D$143,3,FALSE)</f>
        <v>4040</v>
      </c>
      <c r="V29" s="114">
        <f>VLOOKUP(A29,'1st_Yr_Students (14_15)'!$B$4:$D$142,2,FALSE)</f>
        <v>430</v>
      </c>
      <c r="W29" s="47">
        <f>VLOOKUP(A29,'1st_Yr_Students (14_15)'!$B$4:$D$142,3,FALSE)</f>
        <v>4290</v>
      </c>
      <c r="X29" s="47">
        <f t="shared" si="2"/>
        <v>24905</v>
      </c>
      <c r="Y29" s="47">
        <f t="shared" si="3"/>
        <v>16345</v>
      </c>
      <c r="Z29" s="49">
        <f t="shared" si="4"/>
        <v>19924</v>
      </c>
      <c r="AA29" s="49">
        <f t="shared" si="5"/>
        <v>9.3878371828255158</v>
      </c>
      <c r="AB29" s="49">
        <f t="shared" si="6"/>
        <v>14.446936201558788</v>
      </c>
      <c r="AC29" s="115">
        <f t="shared" si="7"/>
        <v>174229.36182519281</v>
      </c>
      <c r="AD29" s="116">
        <f t="shared" si="8"/>
        <v>139383.48946015426</v>
      </c>
      <c r="AE29" s="117">
        <f t="shared" si="9"/>
        <v>65.675040404838612</v>
      </c>
      <c r="AF29" s="117">
        <f t="shared" si="10"/>
        <v>80.121976606397396</v>
      </c>
      <c r="AG29" s="46"/>
    </row>
    <row r="30" spans="1:33" x14ac:dyDescent="0.3">
      <c r="A30" s="12" t="s">
        <v>180</v>
      </c>
      <c r="B30" s="12" t="s">
        <v>361</v>
      </c>
      <c r="C30" s="12"/>
      <c r="D30" s="12"/>
      <c r="E30" s="12" t="s">
        <v>361</v>
      </c>
      <c r="F30" s="12" t="str">
        <f>IF(M30 &gt; 6000, "Y", "N")</f>
        <v>N</v>
      </c>
      <c r="G30" s="12" t="s">
        <v>393</v>
      </c>
      <c r="H30" s="12">
        <f>VLOOKUP(A30,'Staff (19_20)'!$A$4:$D$141,2,FALSE)</f>
        <v>325</v>
      </c>
      <c r="I30" s="12">
        <f>VLOOKUP(A30,'Staff (19_20)'!$A$4:$D$141,3,FALSE)</f>
        <v>0</v>
      </c>
      <c r="J30" s="47">
        <f>VLOOKUP(A30,'Staff (19_20)'!$A$4:$D$141,4,FALSE)</f>
        <v>0</v>
      </c>
      <c r="K30" s="109">
        <f t="shared" si="1"/>
        <v>0</v>
      </c>
      <c r="L30" s="110">
        <f>VLOOKUP(A30,'1st_Yr_Students (19_20)'!$B$4:$D$142,2,FALSE)</f>
        <v>2140</v>
      </c>
      <c r="M30" s="110">
        <f>VLOOKUP(A30,'1st_Yr_Students (19_20)'!$B$4:$D$142,3,FALSE)</f>
        <v>2240</v>
      </c>
      <c r="N30" s="118">
        <f>VLOOKUP(A30,'1st_Yr_Students (18_19)'!$B$4:$D$143,2,FALSE)</f>
        <v>2230</v>
      </c>
      <c r="O30" s="119">
        <f>VLOOKUP(A30,'1st_Yr_Students (18_19)'!$B$4:$D$143,3,FALSE)</f>
        <v>2320</v>
      </c>
      <c r="P30" s="101">
        <f>VLOOKUP(A30,'1st_Yr_Students (17_18)'!$B$4:$D$142,2,FALSE)</f>
        <v>2125</v>
      </c>
      <c r="Q30" s="113">
        <f>VLOOKUP(A30,'1st_Yr_Students (17_18)'!$B$4:$D$142,3,FALSE)</f>
        <v>2225</v>
      </c>
      <c r="R30" s="114">
        <f>VLOOKUP(A30, '1st_Yr_Students (16_17)'!$B$4:$D$142, 2, FALSE)</f>
        <v>1985</v>
      </c>
      <c r="S30" s="113">
        <f>VLOOKUP(A30, '1st_Yr_Students (16_17)'!$B$4:$D$142, 3, FALSE)</f>
        <v>2090</v>
      </c>
      <c r="T30" s="114">
        <f>VLOOKUP(A30,'1st_Yr_Students (15_16)'!$B$4:$D$143,2,FALSE)</f>
        <v>1630</v>
      </c>
      <c r="U30" s="113">
        <f>VLOOKUP(A30,'1st_Yr_Students (15_16)'!$B$4:$D$143,3,FALSE)</f>
        <v>1715</v>
      </c>
      <c r="V30" s="114">
        <f>VLOOKUP(A30,'1st_Yr_Students (14_15)'!$B$4:$D$142,2,FALSE)</f>
        <v>1620</v>
      </c>
      <c r="W30" s="47">
        <f>VLOOKUP(A30,'1st_Yr_Students (14_15)'!$B$4:$D$142,3,FALSE)</f>
        <v>1690</v>
      </c>
      <c r="X30" s="47">
        <f t="shared" si="2"/>
        <v>12280</v>
      </c>
      <c r="Y30" s="47">
        <f t="shared" si="3"/>
        <v>7720</v>
      </c>
      <c r="Z30" s="49">
        <f t="shared" si="4"/>
        <v>9824</v>
      </c>
      <c r="AA30" s="49">
        <f t="shared" si="5"/>
        <v>4.6288954268258315</v>
      </c>
      <c r="AB30" s="49">
        <f t="shared" si="6"/>
        <v>4.6288954268258315</v>
      </c>
      <c r="AC30" s="115">
        <f t="shared" si="7"/>
        <v>85907.912596401031</v>
      </c>
      <c r="AD30" s="116">
        <f t="shared" si="8"/>
        <v>68726.330077120831</v>
      </c>
      <c r="AE30" s="117">
        <f t="shared" si="9"/>
        <v>32.382633855507656</v>
      </c>
      <c r="AF30" s="117">
        <f t="shared" si="10"/>
        <v>37.011529282333484</v>
      </c>
      <c r="AG30" s="46"/>
    </row>
    <row r="31" spans="1:33" ht="14.55" customHeight="1" x14ac:dyDescent="0.3">
      <c r="A31" s="12" t="s">
        <v>46</v>
      </c>
      <c r="B31" s="12"/>
      <c r="C31" s="12"/>
      <c r="D31" s="12"/>
      <c r="E31" s="12"/>
      <c r="F31" s="12"/>
      <c r="G31" s="12" t="s">
        <v>319</v>
      </c>
      <c r="H31" s="12">
        <f>VLOOKUP(A31,'Staff (19_20)'!$A$4:$D$141,2,FALSE)</f>
        <v>765</v>
      </c>
      <c r="I31" s="12">
        <f>VLOOKUP(A31,'Staff (19_20)'!$A$4:$D$141,3,FALSE)</f>
        <v>780</v>
      </c>
      <c r="J31" s="47">
        <f>VLOOKUP(A31,'Staff (19_20)'!$A$4:$D$141,4,FALSE)</f>
        <v>1550</v>
      </c>
      <c r="K31" s="109">
        <f t="shared" si="1"/>
        <v>4.4937555753791258</v>
      </c>
      <c r="L31" s="110">
        <f>VLOOKUP(A31,'1st_Yr_Students (19_20)'!$B$4:$D$142,2,FALSE)</f>
        <v>480</v>
      </c>
      <c r="M31" s="110">
        <f>VLOOKUP(A31,'1st_Yr_Students (19_20)'!$B$4:$D$142,3,FALSE)</f>
        <v>6235</v>
      </c>
      <c r="N31" s="118">
        <f>VLOOKUP(A31,'1st_Yr_Students (18_19)'!$B$4:$D$143,2,FALSE)</f>
        <v>315</v>
      </c>
      <c r="O31" s="119">
        <f>VLOOKUP(A31,'1st_Yr_Students (18_19)'!$B$4:$D$143,3,FALSE)</f>
        <v>6185</v>
      </c>
      <c r="P31" s="101">
        <f>VLOOKUP(A31,'1st_Yr_Students (17_18)'!$B$4:$D$142,2,FALSE)</f>
        <v>345</v>
      </c>
      <c r="Q31" s="113">
        <f>VLOOKUP(A31,'1st_Yr_Students (17_18)'!$B$4:$D$142,3,FALSE)</f>
        <v>6040</v>
      </c>
      <c r="R31" s="114">
        <f>VLOOKUP(A31, '1st_Yr_Students (16_17)'!$B$4:$D$142, 2, FALSE)</f>
        <v>310</v>
      </c>
      <c r="S31" s="113">
        <f>VLOOKUP(A31, '1st_Yr_Students (16_17)'!$B$4:$D$142, 3, FALSE)</f>
        <v>5705</v>
      </c>
      <c r="T31" s="114">
        <f>VLOOKUP(A31,'1st_Yr_Students (15_16)'!$B$4:$D$143,2,FALSE)</f>
        <v>345</v>
      </c>
      <c r="U31" s="113">
        <f>VLOOKUP(A31,'1st_Yr_Students (15_16)'!$B$4:$D$143,3,FALSE)</f>
        <v>5620</v>
      </c>
      <c r="V31" s="114">
        <f>VLOOKUP(A31,'1st_Yr_Students (14_15)'!$B$4:$D$142,2,FALSE)</f>
        <v>340</v>
      </c>
      <c r="W31" s="47">
        <f>VLOOKUP(A31,'1st_Yr_Students (14_15)'!$B$4:$D$142,3,FALSE)</f>
        <v>5860</v>
      </c>
      <c r="X31" s="47">
        <f t="shared" si="2"/>
        <v>35645</v>
      </c>
      <c r="Y31" s="47">
        <f t="shared" si="3"/>
        <v>23225</v>
      </c>
      <c r="Z31" s="49">
        <f t="shared" si="4"/>
        <v>28516</v>
      </c>
      <c r="AA31" s="49">
        <f t="shared" si="5"/>
        <v>13.436235951889802</v>
      </c>
      <c r="AB31" s="49">
        <f t="shared" si="6"/>
        <v>17.929991527268928</v>
      </c>
      <c r="AC31" s="115">
        <f t="shared" si="7"/>
        <v>249363.80655526993</v>
      </c>
      <c r="AD31" s="116">
        <f t="shared" si="8"/>
        <v>199491.04524421596</v>
      </c>
      <c r="AE31" s="117">
        <f t="shared" si="9"/>
        <v>93.996659916903127</v>
      </c>
      <c r="AF31" s="117">
        <f t="shared" si="10"/>
        <v>111.92665144417205</v>
      </c>
      <c r="AG31" s="46"/>
    </row>
    <row r="32" spans="1:33" ht="14.55" customHeight="1" x14ac:dyDescent="0.3">
      <c r="A32" s="12" t="s">
        <v>47</v>
      </c>
      <c r="B32" s="12"/>
      <c r="C32" s="12"/>
      <c r="D32" s="12"/>
      <c r="E32" s="12"/>
      <c r="F32" s="12"/>
      <c r="G32" s="12" t="s">
        <v>319</v>
      </c>
      <c r="H32" s="12">
        <f>VLOOKUP(A32,'Staff (19_20)'!$A$4:$D$141,2,FALSE)</f>
        <v>215</v>
      </c>
      <c r="I32" s="12">
        <f>VLOOKUP(A32,'Staff (19_20)'!$A$4:$D$141,3,FALSE)</f>
        <v>300</v>
      </c>
      <c r="J32" s="47">
        <f>VLOOKUP(A32,'Staff (19_20)'!$A$4:$D$141,4,FALSE)</f>
        <v>515</v>
      </c>
      <c r="K32" s="109">
        <f t="shared" si="1"/>
        <v>1.4930865298840321</v>
      </c>
      <c r="L32" s="110">
        <f>VLOOKUP(A32,'1st_Yr_Students (19_20)'!$B$4:$D$142,2,FALSE)</f>
        <v>160</v>
      </c>
      <c r="M32" s="110">
        <f>VLOOKUP(A32,'1st_Yr_Students (19_20)'!$B$4:$D$142,3,FALSE)</f>
        <v>570</v>
      </c>
      <c r="N32" s="118">
        <f>VLOOKUP(A32,'1st_Yr_Students (18_19)'!$B$4:$D$143,2,FALSE)</f>
        <v>155</v>
      </c>
      <c r="O32" s="119">
        <f>VLOOKUP(A32,'1st_Yr_Students (18_19)'!$B$4:$D$143,3,FALSE)</f>
        <v>565</v>
      </c>
      <c r="P32" s="101">
        <f>VLOOKUP(A32,'1st_Yr_Students (17_18)'!$B$4:$D$142,2,FALSE)</f>
        <v>210</v>
      </c>
      <c r="Q32" s="113">
        <f>VLOOKUP(A32,'1st_Yr_Students (17_18)'!$B$4:$D$142,3,FALSE)</f>
        <v>580</v>
      </c>
      <c r="R32" s="114">
        <f>VLOOKUP(A32, '1st_Yr_Students (16_17)'!$B$4:$D$142, 2, FALSE)</f>
        <v>190</v>
      </c>
      <c r="S32" s="113">
        <f>VLOOKUP(A32, '1st_Yr_Students (16_17)'!$B$4:$D$142, 3, FALSE)</f>
        <v>560</v>
      </c>
      <c r="T32" s="114">
        <f>VLOOKUP(A32,'1st_Yr_Students (15_16)'!$B$4:$D$143,2,FALSE)</f>
        <v>185</v>
      </c>
      <c r="U32" s="113">
        <f>VLOOKUP(A32,'1st_Yr_Students (15_16)'!$B$4:$D$143,3,FALSE)</f>
        <v>565</v>
      </c>
      <c r="V32" s="114">
        <f>VLOOKUP(A32,'1st_Yr_Students (14_15)'!$B$4:$D$142,2,FALSE)</f>
        <v>140</v>
      </c>
      <c r="W32" s="47">
        <f>VLOOKUP(A32,'1st_Yr_Students (14_15)'!$B$4:$D$142,3,FALSE)</f>
        <v>510</v>
      </c>
      <c r="X32" s="47">
        <f t="shared" si="2"/>
        <v>3350</v>
      </c>
      <c r="Y32" s="47">
        <f t="shared" si="3"/>
        <v>2215</v>
      </c>
      <c r="Z32" s="49">
        <f t="shared" si="4"/>
        <v>2680</v>
      </c>
      <c r="AA32" s="49">
        <f t="shared" si="5"/>
        <v>1.2627687035721935</v>
      </c>
      <c r="AB32" s="49">
        <f t="shared" si="6"/>
        <v>2.7558552334562254</v>
      </c>
      <c r="AC32" s="115">
        <f t="shared" si="7"/>
        <v>23435.790488431878</v>
      </c>
      <c r="AD32" s="116">
        <f t="shared" si="8"/>
        <v>18748.632390745504</v>
      </c>
      <c r="AE32" s="117">
        <f t="shared" si="9"/>
        <v>8.8340247081393048</v>
      </c>
      <c r="AF32" s="117">
        <f t="shared" si="10"/>
        <v>11.58987994159553</v>
      </c>
      <c r="AG32" s="46"/>
    </row>
    <row r="33" spans="1:33" ht="14.55" customHeight="1" x14ac:dyDescent="0.3">
      <c r="A33" s="12" t="s">
        <v>49</v>
      </c>
      <c r="B33" s="12" t="s">
        <v>361</v>
      </c>
      <c r="C33" s="12"/>
      <c r="D33" s="12"/>
      <c r="E33" s="12" t="s">
        <v>361</v>
      </c>
      <c r="F33" s="12" t="str">
        <f>IF(M33 &gt; 6000, "Y", "N")</f>
        <v>N</v>
      </c>
      <c r="G33" s="12" t="s">
        <v>320</v>
      </c>
      <c r="H33" s="12">
        <f>VLOOKUP(A33,'Staff (19_20)'!$A$4:$D$141,2,FALSE)</f>
        <v>195</v>
      </c>
      <c r="I33" s="12">
        <f>VLOOKUP(A33,'Staff (19_20)'!$A$4:$D$141,3,FALSE)</f>
        <v>270</v>
      </c>
      <c r="J33" s="47">
        <f>VLOOKUP(A33,'Staff (19_20)'!$A$4:$D$141,4,FALSE)</f>
        <v>465</v>
      </c>
      <c r="K33" s="109">
        <f t="shared" si="1"/>
        <v>1.3481266726137378</v>
      </c>
      <c r="L33" s="110">
        <f>VLOOKUP(A33,'1st_Yr_Students (19_20)'!$B$4:$D$142,2,FALSE)</f>
        <v>1050</v>
      </c>
      <c r="M33" s="110">
        <f>VLOOKUP(A33,'1st_Yr_Students (19_20)'!$B$4:$D$142,3,FALSE)</f>
        <v>3490</v>
      </c>
      <c r="N33" s="118">
        <f>VLOOKUP(A33,'1st_Yr_Students (18_19)'!$B$4:$D$143,2,FALSE)</f>
        <v>715</v>
      </c>
      <c r="O33" s="119">
        <f>VLOOKUP(A33,'1st_Yr_Students (18_19)'!$B$4:$D$143,3,FALSE)</f>
        <v>2990</v>
      </c>
      <c r="P33" s="101">
        <f>VLOOKUP(A33,'1st_Yr_Students (17_18)'!$B$4:$D$142,2,FALSE)</f>
        <v>625</v>
      </c>
      <c r="Q33" s="113">
        <f>VLOOKUP(A33,'1st_Yr_Students (17_18)'!$B$4:$D$142,3,FALSE)</f>
        <v>2670</v>
      </c>
      <c r="R33" s="114">
        <f>VLOOKUP(A33, '1st_Yr_Students (16_17)'!$B$4:$D$142, 2, FALSE)</f>
        <v>540</v>
      </c>
      <c r="S33" s="113">
        <f>VLOOKUP(A33, '1st_Yr_Students (16_17)'!$B$4:$D$142, 3, FALSE)</f>
        <v>3210</v>
      </c>
      <c r="T33" s="114">
        <f>VLOOKUP(A33,'1st_Yr_Students (15_16)'!$B$4:$D$143,2,FALSE)</f>
        <v>690</v>
      </c>
      <c r="U33" s="113">
        <f>VLOOKUP(A33,'1st_Yr_Students (15_16)'!$B$4:$D$143,3,FALSE)</f>
        <v>3380</v>
      </c>
      <c r="V33" s="114">
        <f>VLOOKUP(A33,'1st_Yr_Students (14_15)'!$B$4:$D$142,2,FALSE)</f>
        <v>805</v>
      </c>
      <c r="W33" s="47">
        <f>VLOOKUP(A33,'1st_Yr_Students (14_15)'!$B$4:$D$142,3,FALSE)</f>
        <v>2700</v>
      </c>
      <c r="X33" s="47">
        <f t="shared" si="2"/>
        <v>18440</v>
      </c>
      <c r="Y33" s="47">
        <f t="shared" si="3"/>
        <v>11960</v>
      </c>
      <c r="Z33" s="49">
        <f t="shared" si="4"/>
        <v>14752</v>
      </c>
      <c r="AA33" s="49">
        <f t="shared" si="5"/>
        <v>6.9508820578720147</v>
      </c>
      <c r="AB33" s="49">
        <f t="shared" si="6"/>
        <v>8.2990087304857525</v>
      </c>
      <c r="AC33" s="115">
        <f t="shared" si="7"/>
        <v>129001.78406169666</v>
      </c>
      <c r="AD33" s="116">
        <f t="shared" si="8"/>
        <v>103201.42724935734</v>
      </c>
      <c r="AE33" s="117">
        <f t="shared" si="9"/>
        <v>48.626691229280226</v>
      </c>
      <c r="AF33" s="117">
        <f t="shared" si="10"/>
        <v>56.925699959765979</v>
      </c>
      <c r="AG33" s="46"/>
    </row>
    <row r="34" spans="1:33" x14ac:dyDescent="0.3">
      <c r="A34" s="12" t="s">
        <v>50</v>
      </c>
      <c r="B34" s="12" t="s">
        <v>361</v>
      </c>
      <c r="C34" s="12"/>
      <c r="D34" s="12" t="s">
        <v>361</v>
      </c>
      <c r="E34" s="12"/>
      <c r="F34" s="12" t="str">
        <f>IF(M34 &gt; 6000, "Y", "N")</f>
        <v>N</v>
      </c>
      <c r="G34" s="12" t="s">
        <v>394</v>
      </c>
      <c r="H34" s="12">
        <f>VLOOKUP(A34,'Staff (19_20)'!$A$4:$D$141,2,FALSE)</f>
        <v>1180</v>
      </c>
      <c r="I34" s="12">
        <f>VLOOKUP(A34,'Staff (19_20)'!$A$4:$D$141,3,FALSE)</f>
        <v>935</v>
      </c>
      <c r="J34" s="47">
        <f>VLOOKUP(A34,'Staff (19_20)'!$A$4:$D$141,4,FALSE)</f>
        <v>2115</v>
      </c>
      <c r="K34" s="109">
        <f t="shared" si="1"/>
        <v>6.1318019625334523</v>
      </c>
      <c r="L34" s="110">
        <f>VLOOKUP(A34,'1st_Yr_Students (19_20)'!$B$4:$D$142,2,FALSE)</f>
        <v>3135</v>
      </c>
      <c r="M34" s="110">
        <f>VLOOKUP(A34,'1st_Yr_Students (19_20)'!$B$4:$D$142,3,FALSE)</f>
        <v>3190</v>
      </c>
      <c r="N34" s="118">
        <f>VLOOKUP(A34,'1st_Yr_Students (18_19)'!$B$4:$D$143,2,FALSE)</f>
        <v>3390</v>
      </c>
      <c r="O34" s="119">
        <f>VLOOKUP(A34,'1st_Yr_Students (18_19)'!$B$4:$D$143,3,FALSE)</f>
        <v>3465</v>
      </c>
      <c r="P34" s="101">
        <f>VLOOKUP(A34,'1st_Yr_Students (17_18)'!$B$4:$D$142,2,FALSE)</f>
        <v>3570</v>
      </c>
      <c r="Q34" s="113">
        <f>VLOOKUP(A34,'1st_Yr_Students (17_18)'!$B$4:$D$142,3,FALSE)</f>
        <v>3650</v>
      </c>
      <c r="R34" s="114">
        <f>VLOOKUP(A34, '1st_Yr_Students (16_17)'!$B$4:$D$142, 2, FALSE)</f>
        <v>3435</v>
      </c>
      <c r="S34" s="113">
        <f>VLOOKUP(A34, '1st_Yr_Students (16_17)'!$B$4:$D$142, 3, FALSE)</f>
        <v>3515</v>
      </c>
      <c r="T34" s="114">
        <f>VLOOKUP(A34,'1st_Yr_Students (15_16)'!$B$4:$D$143,2,FALSE)</f>
        <v>3025</v>
      </c>
      <c r="U34" s="113">
        <f>VLOOKUP(A34,'1st_Yr_Students (15_16)'!$B$4:$D$143,3,FALSE)</f>
        <v>3090</v>
      </c>
      <c r="V34" s="114">
        <f>VLOOKUP(A34,'1st_Yr_Students (14_15)'!$B$4:$D$142,2,FALSE)</f>
        <v>2765</v>
      </c>
      <c r="W34" s="47">
        <f>VLOOKUP(A34,'1st_Yr_Students (14_15)'!$B$4:$D$142,3,FALSE)</f>
        <v>2840</v>
      </c>
      <c r="X34" s="47">
        <f t="shared" si="2"/>
        <v>19750</v>
      </c>
      <c r="Y34" s="47">
        <f t="shared" si="3"/>
        <v>13095</v>
      </c>
      <c r="Z34" s="49">
        <f t="shared" si="4"/>
        <v>15800</v>
      </c>
      <c r="AA34" s="49">
        <f t="shared" si="5"/>
        <v>7.4446811628509915</v>
      </c>
      <c r="AB34" s="49">
        <f t="shared" si="6"/>
        <v>13.576483125384444</v>
      </c>
      <c r="AC34" s="115">
        <f t="shared" si="7"/>
        <v>138166.22750642675</v>
      </c>
      <c r="AD34" s="116">
        <f t="shared" si="8"/>
        <v>110532.9820051414</v>
      </c>
      <c r="AE34" s="117">
        <f t="shared" si="9"/>
        <v>52.081190443507836</v>
      </c>
      <c r="AF34" s="117">
        <f t="shared" si="10"/>
        <v>65.657673568892278</v>
      </c>
      <c r="AG34" s="46"/>
    </row>
    <row r="35" spans="1:33" x14ac:dyDescent="0.3">
      <c r="A35" s="12" t="s">
        <v>52</v>
      </c>
      <c r="B35" s="12" t="s">
        <v>361</v>
      </c>
      <c r="C35" s="12"/>
      <c r="D35" s="12"/>
      <c r="E35" s="12"/>
      <c r="F35" s="12" t="str">
        <f>IF(M35 &gt; 6000, "Y", "N")</f>
        <v>N</v>
      </c>
      <c r="G35" s="12" t="s">
        <v>394</v>
      </c>
      <c r="H35" s="12">
        <f>VLOOKUP(A35,'Staff (19_20)'!$A$4:$D$141,2,FALSE)</f>
        <v>755</v>
      </c>
      <c r="I35" s="12">
        <f>VLOOKUP(A35,'Staff (19_20)'!$A$4:$D$141,3,FALSE)</f>
        <v>130</v>
      </c>
      <c r="J35" s="47">
        <f>VLOOKUP(A35,'Staff (19_20)'!$A$4:$D$141,4,FALSE)</f>
        <v>885</v>
      </c>
      <c r="K35" s="109">
        <f t="shared" si="1"/>
        <v>2.5657894736842106</v>
      </c>
      <c r="L35" s="110">
        <f>VLOOKUP(A35,'1st_Yr_Students (19_20)'!$B$4:$D$142,2,FALSE)</f>
        <v>255</v>
      </c>
      <c r="M35" s="110">
        <f>VLOOKUP(A35,'1st_Yr_Students (19_20)'!$B$4:$D$142,3,FALSE)</f>
        <v>275</v>
      </c>
      <c r="N35" s="118">
        <f>VLOOKUP(A35,'1st_Yr_Students (18_19)'!$B$4:$D$143,2,FALSE)</f>
        <v>240</v>
      </c>
      <c r="O35" s="119">
        <f>VLOOKUP(A35,'1st_Yr_Students (18_19)'!$B$4:$D$143,3,FALSE)</f>
        <v>270</v>
      </c>
      <c r="P35" s="101">
        <f>VLOOKUP(A35,'1st_Yr_Students (17_18)'!$B$4:$D$142,2,FALSE)</f>
        <v>270</v>
      </c>
      <c r="Q35" s="113">
        <f>VLOOKUP(A35,'1st_Yr_Students (17_18)'!$B$4:$D$142,3,FALSE)</f>
        <v>290</v>
      </c>
      <c r="R35" s="114">
        <f>VLOOKUP(A35, '1st_Yr_Students (16_17)'!$B$4:$D$142, 2, FALSE)</f>
        <v>255</v>
      </c>
      <c r="S35" s="113">
        <f>VLOOKUP(A35, '1st_Yr_Students (16_17)'!$B$4:$D$142, 3, FALSE)</f>
        <v>275</v>
      </c>
      <c r="T35" s="114">
        <f>VLOOKUP(A35,'1st_Yr_Students (15_16)'!$B$4:$D$143,2,FALSE)</f>
        <v>200</v>
      </c>
      <c r="U35" s="113">
        <f>VLOOKUP(A35,'1st_Yr_Students (15_16)'!$B$4:$D$143,3,FALSE)</f>
        <v>220</v>
      </c>
      <c r="V35" s="114">
        <f>VLOOKUP(A35,'1st_Yr_Students (14_15)'!$B$4:$D$142,2,FALSE)</f>
        <v>220</v>
      </c>
      <c r="W35" s="47">
        <f>VLOOKUP(A35,'1st_Yr_Students (14_15)'!$B$4:$D$142,3,FALSE)</f>
        <v>255</v>
      </c>
      <c r="X35" s="47">
        <f t="shared" si="2"/>
        <v>1585</v>
      </c>
      <c r="Y35" s="47">
        <f t="shared" si="3"/>
        <v>1040</v>
      </c>
      <c r="Z35" s="49">
        <f t="shared" si="4"/>
        <v>1268</v>
      </c>
      <c r="AA35" s="49">
        <f t="shared" si="5"/>
        <v>0.59745922243639604</v>
      </c>
      <c r="AB35" s="49">
        <f t="shared" si="6"/>
        <v>3.1632486961206068</v>
      </c>
      <c r="AC35" s="115">
        <f t="shared" si="7"/>
        <v>11088.276992287918</v>
      </c>
      <c r="AD35" s="116">
        <f t="shared" si="8"/>
        <v>8870.6215938303339</v>
      </c>
      <c r="AE35" s="117">
        <f t="shared" si="9"/>
        <v>4.1796803469853119</v>
      </c>
      <c r="AF35" s="117">
        <f t="shared" si="10"/>
        <v>7.3429290431059187</v>
      </c>
      <c r="AG35" s="46"/>
    </row>
    <row r="36" spans="1:33" ht="14.55" customHeight="1" x14ac:dyDescent="0.3">
      <c r="A36" s="12" t="s">
        <v>54</v>
      </c>
      <c r="B36" s="12"/>
      <c r="C36" s="12"/>
      <c r="D36" s="12"/>
      <c r="E36" s="12"/>
      <c r="F36" s="12"/>
      <c r="G36" s="12" t="s">
        <v>319</v>
      </c>
      <c r="H36" s="12">
        <f>VLOOKUP(A36,'Staff (19_20)'!$A$4:$D$141,2,FALSE)</f>
        <v>845</v>
      </c>
      <c r="I36" s="12">
        <f>VLOOKUP(A36,'Staff (19_20)'!$A$4:$D$141,3,FALSE)</f>
        <v>1190</v>
      </c>
      <c r="J36" s="47">
        <f>VLOOKUP(A36,'Staff (19_20)'!$A$4:$D$141,4,FALSE)</f>
        <v>2035</v>
      </c>
      <c r="K36" s="109">
        <f t="shared" si="1"/>
        <v>5.8998661909009806</v>
      </c>
      <c r="L36" s="110">
        <f>VLOOKUP(A36,'1st_Yr_Students (19_20)'!$B$4:$D$142,2,FALSE)</f>
        <v>340</v>
      </c>
      <c r="M36" s="110">
        <f>VLOOKUP(A36,'1st_Yr_Students (19_20)'!$B$4:$D$142,3,FALSE)</f>
        <v>2430</v>
      </c>
      <c r="N36" s="118">
        <f>VLOOKUP(A36,'1st_Yr_Students (18_19)'!$B$4:$D$143,2,FALSE)</f>
        <v>400</v>
      </c>
      <c r="O36" s="119">
        <f>VLOOKUP(A36,'1st_Yr_Students (18_19)'!$B$4:$D$143,3,FALSE)</f>
        <v>2400</v>
      </c>
      <c r="P36" s="101">
        <f>VLOOKUP(A36,'1st_Yr_Students (17_18)'!$B$4:$D$142,2,FALSE)</f>
        <v>555</v>
      </c>
      <c r="Q36" s="113">
        <f>VLOOKUP(A36,'1st_Yr_Students (17_18)'!$B$4:$D$142,3,FALSE)</f>
        <v>2575</v>
      </c>
      <c r="R36" s="114">
        <f>VLOOKUP(A36, '1st_Yr_Students (16_17)'!$B$4:$D$142, 2, FALSE)</f>
        <v>510</v>
      </c>
      <c r="S36" s="113">
        <f>VLOOKUP(A36, '1st_Yr_Students (16_17)'!$B$4:$D$142, 3, FALSE)</f>
        <v>2435</v>
      </c>
      <c r="T36" s="114">
        <f>VLOOKUP(A36,'1st_Yr_Students (15_16)'!$B$4:$D$143,2,FALSE)</f>
        <v>540</v>
      </c>
      <c r="U36" s="113">
        <f>VLOOKUP(A36,'1st_Yr_Students (15_16)'!$B$4:$D$143,3,FALSE)</f>
        <v>2275</v>
      </c>
      <c r="V36" s="114">
        <f>VLOOKUP(A36,'1st_Yr_Students (14_15)'!$B$4:$D$142,2,FALSE)</f>
        <v>485</v>
      </c>
      <c r="W36" s="47">
        <f>VLOOKUP(A36,'1st_Yr_Students (14_15)'!$B$4:$D$142,3,FALSE)</f>
        <v>2130</v>
      </c>
      <c r="X36" s="47">
        <f t="shared" si="2"/>
        <v>14245</v>
      </c>
      <c r="Y36" s="47">
        <f t="shared" si="3"/>
        <v>9415</v>
      </c>
      <c r="Z36" s="49">
        <f t="shared" si="4"/>
        <v>11396</v>
      </c>
      <c r="AA36" s="49">
        <f t="shared" si="5"/>
        <v>5.369594084294298</v>
      </c>
      <c r="AB36" s="49">
        <f t="shared" si="6"/>
        <v>11.269460275195279</v>
      </c>
      <c r="AC36" s="115">
        <f t="shared" si="7"/>
        <v>99654.577763496141</v>
      </c>
      <c r="AD36" s="116">
        <f t="shared" si="8"/>
        <v>79723.662210796916</v>
      </c>
      <c r="AE36" s="117">
        <f t="shared" si="9"/>
        <v>37.564382676849064</v>
      </c>
      <c r="AF36" s="117">
        <f t="shared" si="10"/>
        <v>48.833842952044343</v>
      </c>
      <c r="AG36" s="46"/>
    </row>
    <row r="37" spans="1:33" x14ac:dyDescent="0.3">
      <c r="A37" s="12" t="s">
        <v>57</v>
      </c>
      <c r="B37" s="12" t="s">
        <v>361</v>
      </c>
      <c r="C37" s="12" t="s">
        <v>361</v>
      </c>
      <c r="D37" s="12"/>
      <c r="E37" s="12"/>
      <c r="F37" s="12" t="str">
        <f t="shared" ref="F37:F54" si="13">IF(M37 &gt; 6000, "Y", "N")</f>
        <v>N</v>
      </c>
      <c r="G37" s="12" t="s">
        <v>394</v>
      </c>
      <c r="H37" s="12">
        <f>VLOOKUP(A37,'Staff (19_20)'!$A$4:$D$141,2,FALSE)</f>
        <v>4435</v>
      </c>
      <c r="I37" s="12">
        <f>VLOOKUP(A37,'Staff (19_20)'!$A$4:$D$141,3,FALSE)</f>
        <v>4180</v>
      </c>
      <c r="J37" s="47">
        <f>VLOOKUP(A37,'Staff (19_20)'!$A$4:$D$141,4,FALSE)</f>
        <v>8615</v>
      </c>
      <c r="K37" s="109">
        <f t="shared" si="1"/>
        <v>24.976583407671722</v>
      </c>
      <c r="L37" s="110">
        <f>VLOOKUP(A37,'1st_Yr_Students (19_20)'!$B$4:$D$142,2,FALSE)</f>
        <v>2960</v>
      </c>
      <c r="M37" s="110">
        <f>VLOOKUP(A37,'1st_Yr_Students (19_20)'!$B$4:$D$142,3,FALSE)</f>
        <v>3085</v>
      </c>
      <c r="N37" s="118">
        <f>VLOOKUP(A37,'1st_Yr_Students (18_19)'!$B$4:$D$143,2,FALSE)</f>
        <v>3175</v>
      </c>
      <c r="O37" s="119">
        <f>VLOOKUP(A37,'1st_Yr_Students (18_19)'!$B$4:$D$143,3,FALSE)</f>
        <v>3370</v>
      </c>
      <c r="P37" s="101">
        <f>VLOOKUP(A37,'1st_Yr_Students (17_18)'!$B$4:$D$142,2,FALSE)</f>
        <v>3170</v>
      </c>
      <c r="Q37" s="113">
        <f>VLOOKUP(A37,'1st_Yr_Students (17_18)'!$B$4:$D$142,3,FALSE)</f>
        <v>3365</v>
      </c>
      <c r="R37" s="114">
        <f>VLOOKUP(A37, '1st_Yr_Students (16_17)'!$B$4:$D$142, 2, FALSE)</f>
        <v>3085</v>
      </c>
      <c r="S37" s="113">
        <f>VLOOKUP(A37, '1st_Yr_Students (16_17)'!$B$4:$D$142, 3, FALSE)</f>
        <v>3250</v>
      </c>
      <c r="T37" s="114">
        <f>VLOOKUP(A37,'1st_Yr_Students (15_16)'!$B$4:$D$143,2,FALSE)</f>
        <v>2790</v>
      </c>
      <c r="U37" s="113">
        <f>VLOOKUP(A37,'1st_Yr_Students (15_16)'!$B$4:$D$143,3,FALSE)</f>
        <v>2955</v>
      </c>
      <c r="V37" s="114">
        <f>VLOOKUP(A37,'1st_Yr_Students (14_15)'!$B$4:$D$142,2,FALSE)</f>
        <v>2845</v>
      </c>
      <c r="W37" s="47">
        <f>VLOOKUP(A37,'1st_Yr_Students (14_15)'!$B$4:$D$142,3,FALSE)</f>
        <v>3010</v>
      </c>
      <c r="X37" s="47">
        <f t="shared" si="2"/>
        <v>19035</v>
      </c>
      <c r="Y37" s="47">
        <f t="shared" si="3"/>
        <v>12580</v>
      </c>
      <c r="Z37" s="49">
        <f t="shared" si="4"/>
        <v>15228</v>
      </c>
      <c r="AA37" s="49">
        <f t="shared" si="5"/>
        <v>7.1751648574617022</v>
      </c>
      <c r="AB37" s="49">
        <f t="shared" si="6"/>
        <v>32.151748265133421</v>
      </c>
      <c r="AC37" s="115">
        <f>Y37/$I$5</f>
        <v>88006.640102827761</v>
      </c>
      <c r="AD37" s="116">
        <f t="shared" si="8"/>
        <v>70405.312082262215</v>
      </c>
      <c r="AE37" s="117">
        <f t="shared" si="9"/>
        <v>33.173740545788789</v>
      </c>
      <c r="AF37" s="117">
        <f t="shared" si="10"/>
        <v>65.325488810922209</v>
      </c>
      <c r="AG37" s="46"/>
    </row>
    <row r="38" spans="1:33" x14ac:dyDescent="0.3">
      <c r="A38" s="12" t="s">
        <v>58</v>
      </c>
      <c r="B38" s="12" t="s">
        <v>361</v>
      </c>
      <c r="C38" s="12"/>
      <c r="D38" s="12" t="s">
        <v>361</v>
      </c>
      <c r="E38" s="12" t="s">
        <v>361</v>
      </c>
      <c r="F38" s="12" t="str">
        <f t="shared" si="13"/>
        <v>N</v>
      </c>
      <c r="G38" s="12" t="s">
        <v>392</v>
      </c>
      <c r="H38" s="12">
        <f>VLOOKUP(A38,'Staff (19_20)'!$A$4:$D$141,2,FALSE)</f>
        <v>785</v>
      </c>
      <c r="I38" s="12">
        <f>VLOOKUP(A38,'Staff (19_20)'!$A$4:$D$141,3,FALSE)</f>
        <v>1225</v>
      </c>
      <c r="J38" s="47">
        <f>VLOOKUP(A38,'Staff (19_20)'!$A$4:$D$141,4,FALSE)</f>
        <v>2010</v>
      </c>
      <c r="K38" s="109">
        <f t="shared" si="1"/>
        <v>5.8273862622658337</v>
      </c>
      <c r="L38" s="110">
        <f>VLOOKUP(A38,'1st_Yr_Students (19_20)'!$B$4:$D$142,2,FALSE)</f>
        <v>4010</v>
      </c>
      <c r="M38" s="110">
        <f>VLOOKUP(A38,'1st_Yr_Students (19_20)'!$B$4:$D$142,3,FALSE)</f>
        <v>4190</v>
      </c>
      <c r="N38" s="118">
        <f>VLOOKUP(A38,'1st_Yr_Students (18_19)'!$B$4:$D$143,2,FALSE)</f>
        <v>4000</v>
      </c>
      <c r="O38" s="119">
        <f>VLOOKUP(A38,'1st_Yr_Students (18_19)'!$B$4:$D$143,3,FALSE)</f>
        <v>4135</v>
      </c>
      <c r="P38" s="101">
        <f>VLOOKUP(A38,'1st_Yr_Students (17_18)'!$B$4:$D$142,2,FALSE)</f>
        <v>4020</v>
      </c>
      <c r="Q38" s="113">
        <f>VLOOKUP(A38,'1st_Yr_Students (17_18)'!$B$4:$D$142,3,FALSE)</f>
        <v>4150</v>
      </c>
      <c r="R38" s="114">
        <f>VLOOKUP(A38, '1st_Yr_Students (16_17)'!$B$4:$D$142, 2, FALSE)</f>
        <v>4040</v>
      </c>
      <c r="S38" s="113">
        <f>VLOOKUP(A38, '1st_Yr_Students (16_17)'!$B$4:$D$142, 3, FALSE)</f>
        <v>4200</v>
      </c>
      <c r="T38" s="114">
        <f>VLOOKUP(A38,'1st_Yr_Students (15_16)'!$B$4:$D$143,2,FALSE)</f>
        <v>3805</v>
      </c>
      <c r="U38" s="113">
        <f>VLOOKUP(A38,'1st_Yr_Students (15_16)'!$B$4:$D$143,3,FALSE)</f>
        <v>3980</v>
      </c>
      <c r="V38" s="114">
        <f>VLOOKUP(A38,'1st_Yr_Students (14_15)'!$B$4:$D$142,2,FALSE)</f>
        <v>3250</v>
      </c>
      <c r="W38" s="47">
        <f>VLOOKUP(A38,'1st_Yr_Students (14_15)'!$B$4:$D$142,3,FALSE)</f>
        <v>3385</v>
      </c>
      <c r="X38" s="47">
        <f t="shared" si="2"/>
        <v>24040</v>
      </c>
      <c r="Y38" s="47">
        <f t="shared" si="3"/>
        <v>15715</v>
      </c>
      <c r="Z38" s="49">
        <f t="shared" si="4"/>
        <v>19232</v>
      </c>
      <c r="AA38" s="49">
        <f t="shared" si="5"/>
        <v>9.0617789951867262</v>
      </c>
      <c r="AB38" s="49">
        <f t="shared" si="6"/>
        <v>14.889165257452561</v>
      </c>
      <c r="AC38" s="115">
        <f>X38/$I$5</f>
        <v>168178.03084832904</v>
      </c>
      <c r="AD38" s="116">
        <f t="shared" si="8"/>
        <v>134542.42467866323</v>
      </c>
      <c r="AE38" s="117">
        <f t="shared" si="9"/>
        <v>63.394016114528007</v>
      </c>
      <c r="AF38" s="117">
        <f t="shared" si="10"/>
        <v>78.283181371980561</v>
      </c>
      <c r="AG38" s="46"/>
    </row>
    <row r="39" spans="1:33" x14ac:dyDescent="0.3">
      <c r="A39" s="12" t="s">
        <v>60</v>
      </c>
      <c r="B39" s="12" t="s">
        <v>361</v>
      </c>
      <c r="C39" s="12" t="s">
        <v>361</v>
      </c>
      <c r="D39" s="12"/>
      <c r="E39" s="12"/>
      <c r="F39" s="12" t="str">
        <f t="shared" si="13"/>
        <v>Y</v>
      </c>
      <c r="G39" s="12" t="s">
        <v>394</v>
      </c>
      <c r="H39" s="12">
        <f>VLOOKUP(A39,'Staff (19_20)'!$A$4:$D$141,2,FALSE)</f>
        <v>5485</v>
      </c>
      <c r="I39" s="12">
        <f>VLOOKUP(A39,'Staff (19_20)'!$A$4:$D$141,3,FALSE)</f>
        <v>4065</v>
      </c>
      <c r="J39" s="47">
        <f>VLOOKUP(A39,'Staff (19_20)'!$A$4:$D$141,4,FALSE)</f>
        <v>9550</v>
      </c>
      <c r="K39" s="109">
        <f t="shared" si="1"/>
        <v>27.687332738626225</v>
      </c>
      <c r="L39" s="110">
        <f>VLOOKUP(A39,'1st_Yr_Students (19_20)'!$B$4:$D$142,2,FALSE)</f>
        <v>8830</v>
      </c>
      <c r="M39" s="110">
        <f>VLOOKUP(A39,'1st_Yr_Students (19_20)'!$B$4:$D$142,3,FALSE)</f>
        <v>9090</v>
      </c>
      <c r="N39" s="118">
        <f>VLOOKUP(A39,'1st_Yr_Students (18_19)'!$B$4:$D$143,2,FALSE)</f>
        <v>9130</v>
      </c>
      <c r="O39" s="119">
        <f>VLOOKUP(A39,'1st_Yr_Students (18_19)'!$B$4:$D$143,3,FALSE)</f>
        <v>9355</v>
      </c>
      <c r="P39" s="101">
        <f>VLOOKUP(A39,'1st_Yr_Students (17_18)'!$B$4:$D$142,2,FALSE)</f>
        <v>9345</v>
      </c>
      <c r="Q39" s="113">
        <f>VLOOKUP(A39,'1st_Yr_Students (17_18)'!$B$4:$D$142,3,FALSE)</f>
        <v>9645</v>
      </c>
      <c r="R39" s="114">
        <f>VLOOKUP(A39, '1st_Yr_Students (16_17)'!$B$4:$D$142, 2, FALSE)</f>
        <v>9315</v>
      </c>
      <c r="S39" s="113">
        <f>VLOOKUP(A39, '1st_Yr_Students (16_17)'!$B$4:$D$142, 3, FALSE)</f>
        <v>9615</v>
      </c>
      <c r="T39" s="114">
        <f>VLOOKUP(A39,'1st_Yr_Students (15_16)'!$B$4:$D$143,2,FALSE)</f>
        <v>9100</v>
      </c>
      <c r="U39" s="113">
        <f>VLOOKUP(A39,'1st_Yr_Students (15_16)'!$B$4:$D$143,3,FALSE)</f>
        <v>9375</v>
      </c>
      <c r="V39" s="114">
        <f>VLOOKUP(A39,'1st_Yr_Students (14_15)'!$B$4:$D$142,2,FALSE)</f>
        <v>8550</v>
      </c>
      <c r="W39" s="47">
        <f>VLOOKUP(A39,'1st_Yr_Students (14_15)'!$B$4:$D$142,3,FALSE)</f>
        <v>8795</v>
      </c>
      <c r="X39" s="47">
        <f t="shared" si="2"/>
        <v>55875</v>
      </c>
      <c r="Y39" s="47">
        <f t="shared" si="3"/>
        <v>37430</v>
      </c>
      <c r="Z39" s="49">
        <f t="shared" si="4"/>
        <v>44700</v>
      </c>
      <c r="AA39" s="49">
        <f t="shared" si="5"/>
        <v>21.061851137939197</v>
      </c>
      <c r="AB39" s="49">
        <f t="shared" si="6"/>
        <v>48.749183876565425</v>
      </c>
      <c r="AC39" s="115">
        <f>Y39/$I$5</f>
        <v>261851.23521850898</v>
      </c>
      <c r="AD39" s="116">
        <f t="shared" si="8"/>
        <v>209480.98817480719</v>
      </c>
      <c r="AE39" s="117">
        <f t="shared" si="9"/>
        <v>98.703744724075847</v>
      </c>
      <c r="AF39" s="117">
        <f t="shared" si="10"/>
        <v>147.45292860064126</v>
      </c>
      <c r="AG39" s="46"/>
    </row>
    <row r="40" spans="1:33" x14ac:dyDescent="0.3">
      <c r="A40" s="12" t="s">
        <v>61</v>
      </c>
      <c r="B40" s="12" t="s">
        <v>361</v>
      </c>
      <c r="C40" s="12"/>
      <c r="D40" s="12" t="s">
        <v>361</v>
      </c>
      <c r="E40" s="12"/>
      <c r="F40" s="12" t="str">
        <f t="shared" si="13"/>
        <v>N</v>
      </c>
      <c r="G40" s="12" t="s">
        <v>394</v>
      </c>
      <c r="H40" s="12">
        <f>VLOOKUP(A40,'Staff (19_20)'!$A$4:$D$141,2,FALSE)</f>
        <v>980</v>
      </c>
      <c r="I40" s="12">
        <f>VLOOKUP(A40,'Staff (19_20)'!$A$4:$D$141,3,FALSE)</f>
        <v>815</v>
      </c>
      <c r="J40" s="47">
        <f>VLOOKUP(A40,'Staff (19_20)'!$A$4:$D$141,4,FALSE)</f>
        <v>1790</v>
      </c>
      <c r="K40" s="109">
        <f t="shared" si="1"/>
        <v>5.1895628902765383</v>
      </c>
      <c r="L40" s="110">
        <f>VLOOKUP(A40,'1st_Yr_Students (19_20)'!$B$4:$D$142,2,FALSE)</f>
        <v>5265</v>
      </c>
      <c r="M40" s="110">
        <f>VLOOKUP(A40,'1st_Yr_Students (19_20)'!$B$4:$D$142,3,FALSE)</f>
        <v>5335</v>
      </c>
      <c r="N40" s="118">
        <f>VLOOKUP(A40,'1st_Yr_Students (18_19)'!$B$4:$D$143,2,FALSE)</f>
        <v>5395</v>
      </c>
      <c r="O40" s="119">
        <f>VLOOKUP(A40,'1st_Yr_Students (18_19)'!$B$4:$D$143,3,FALSE)</f>
        <v>5460</v>
      </c>
      <c r="P40" s="101">
        <f>VLOOKUP(A40,'1st_Yr_Students (17_18)'!$B$4:$D$142,2,FALSE)</f>
        <v>5435</v>
      </c>
      <c r="Q40" s="113">
        <f>VLOOKUP(A40,'1st_Yr_Students (17_18)'!$B$4:$D$142,3,FALSE)</f>
        <v>5515</v>
      </c>
      <c r="R40" s="114">
        <f>VLOOKUP(A40, '1st_Yr_Students (16_17)'!$B$4:$D$142, 2, FALSE)</f>
        <v>6075</v>
      </c>
      <c r="S40" s="113">
        <f>VLOOKUP(A40, '1st_Yr_Students (16_17)'!$B$4:$D$142, 3, FALSE)</f>
        <v>6205</v>
      </c>
      <c r="T40" s="114">
        <f>VLOOKUP(A40,'1st_Yr_Students (15_16)'!$B$4:$D$143,2,FALSE)</f>
        <v>6505</v>
      </c>
      <c r="U40" s="113">
        <f>VLOOKUP(A40,'1st_Yr_Students (15_16)'!$B$4:$D$143,3,FALSE)</f>
        <v>6640</v>
      </c>
      <c r="V40" s="114">
        <f>VLOOKUP(A40,'1st_Yr_Students (14_15)'!$B$4:$D$142,2,FALSE)</f>
        <v>7320</v>
      </c>
      <c r="W40" s="47">
        <f>VLOOKUP(A40,'1st_Yr_Students (14_15)'!$B$4:$D$142,3,FALSE)</f>
        <v>7480</v>
      </c>
      <c r="X40" s="47">
        <f t="shared" si="2"/>
        <v>36635</v>
      </c>
      <c r="Y40" s="47">
        <f t="shared" si="3"/>
        <v>25840</v>
      </c>
      <c r="Z40" s="49">
        <f t="shared" si="4"/>
        <v>29308</v>
      </c>
      <c r="AA40" s="49">
        <f t="shared" si="5"/>
        <v>13.80941237473651</v>
      </c>
      <c r="AB40" s="49">
        <f t="shared" si="6"/>
        <v>18.998975265013048</v>
      </c>
      <c r="AC40" s="115">
        <f t="shared" ref="AC40:AC46" si="14">X40/$I$5</f>
        <v>256289.60732647814</v>
      </c>
      <c r="AD40" s="116">
        <f t="shared" si="8"/>
        <v>205031.68586118252</v>
      </c>
      <c r="AE40" s="117">
        <f t="shared" si="9"/>
        <v>96.607311994830852</v>
      </c>
      <c r="AF40" s="117">
        <f t="shared" si="10"/>
        <v>115.6062872598439</v>
      </c>
      <c r="AG40" s="46"/>
    </row>
    <row r="41" spans="1:33" x14ac:dyDescent="0.3">
      <c r="A41" s="12" t="s">
        <v>65</v>
      </c>
      <c r="B41" s="12" t="s">
        <v>361</v>
      </c>
      <c r="C41" s="12"/>
      <c r="D41" s="12"/>
      <c r="E41" s="12" t="s">
        <v>361</v>
      </c>
      <c r="F41" s="12" t="str">
        <f t="shared" si="13"/>
        <v>Y</v>
      </c>
      <c r="G41" s="12" t="s">
        <v>397</v>
      </c>
      <c r="H41" s="12">
        <f>VLOOKUP(A41,'Staff (19_20)'!$A$4:$D$141,2,FALSE)</f>
        <v>1265</v>
      </c>
      <c r="I41" s="12">
        <f>VLOOKUP(A41,'Staff (19_20)'!$A$4:$D$141,3,FALSE)</f>
        <v>1450</v>
      </c>
      <c r="J41" s="47">
        <f>VLOOKUP(A41,'Staff (19_20)'!$A$4:$D$141,4,FALSE)</f>
        <v>2715</v>
      </c>
      <c r="K41" s="109">
        <f t="shared" ref="K41:K72" si="15">J41*$D$2</f>
        <v>7.8713202497769847</v>
      </c>
      <c r="L41" s="110">
        <f>VLOOKUP(A41,'1st_Yr_Students (19_20)'!$B$4:$D$142,2,FALSE)</f>
        <v>8545</v>
      </c>
      <c r="M41" s="110">
        <f>VLOOKUP(A41,'1st_Yr_Students (19_20)'!$B$4:$D$142,3,FALSE)</f>
        <v>8780</v>
      </c>
      <c r="N41" s="118">
        <f>VLOOKUP(A41,'1st_Yr_Students (18_19)'!$B$4:$D$143,2,FALSE)</f>
        <v>9295</v>
      </c>
      <c r="O41" s="119">
        <f>VLOOKUP(A41,'1st_Yr_Students (18_19)'!$B$4:$D$143,3,FALSE)</f>
        <v>9560</v>
      </c>
      <c r="P41" s="101">
        <f>VLOOKUP(A41,'1st_Yr_Students (17_18)'!$B$4:$D$142,2,FALSE)</f>
        <v>8970</v>
      </c>
      <c r="Q41" s="113">
        <f>VLOOKUP(A41,'1st_Yr_Students (17_18)'!$B$4:$D$142,3,FALSE)</f>
        <v>9245</v>
      </c>
      <c r="R41" s="114">
        <f>VLOOKUP(A41, '1st_Yr_Students (16_17)'!$B$4:$D$142, 2, FALSE)</f>
        <v>9730</v>
      </c>
      <c r="S41" s="113">
        <f>VLOOKUP(A41, '1st_Yr_Students (16_17)'!$B$4:$D$142, 3, FALSE)</f>
        <v>10005</v>
      </c>
      <c r="T41" s="114">
        <f>VLOOKUP(A41,'1st_Yr_Students (15_16)'!$B$4:$D$143,2,FALSE)</f>
        <v>10745</v>
      </c>
      <c r="U41" s="113">
        <f>VLOOKUP(A41,'1st_Yr_Students (15_16)'!$B$4:$D$143,3,FALSE)</f>
        <v>11030</v>
      </c>
      <c r="V41" s="114">
        <f>VLOOKUP(A41,'1st_Yr_Students (14_15)'!$B$4:$D$142,2,FALSE)</f>
        <v>11125</v>
      </c>
      <c r="W41" s="47">
        <f>VLOOKUP(A41,'1st_Yr_Students (14_15)'!$B$4:$D$142,3,FALSE)</f>
        <v>11410</v>
      </c>
      <c r="X41" s="47">
        <f t="shared" ref="X41:X72" si="16">W41+U41+S41+Q41+O41+M41</f>
        <v>60030</v>
      </c>
      <c r="Y41" s="47">
        <f t="shared" ref="Y41:Y72" si="17">W41+U41+S41+Q41</f>
        <v>41690</v>
      </c>
      <c r="Z41" s="49">
        <f t="shared" ref="Z41:Z72" si="18">X41*$I$4</f>
        <v>48024</v>
      </c>
      <c r="AA41" s="49">
        <f t="shared" ref="AA41:AA72" si="19">Z41*$D$3</f>
        <v>22.628061276250381</v>
      </c>
      <c r="AB41" s="49">
        <f t="shared" ref="AB41:AB72" si="20">K41+AA41</f>
        <v>30.499381526027367</v>
      </c>
      <c r="AC41" s="115">
        <f t="shared" si="14"/>
        <v>419955.37403598969</v>
      </c>
      <c r="AD41" s="116">
        <f t="shared" ref="AD41:AD72" si="21">AC41*$I$4</f>
        <v>335964.29922879179</v>
      </c>
      <c r="AE41" s="117">
        <f t="shared" ref="AE41:AE72" si="22">AD41*$D$3</f>
        <v>158.30044872525445</v>
      </c>
      <c r="AF41" s="117">
        <f t="shared" ref="AF41:AF71" si="23">AE41+AB41</f>
        <v>188.79983025128183</v>
      </c>
      <c r="AG41" s="46"/>
    </row>
    <row r="42" spans="1:33" x14ac:dyDescent="0.3">
      <c r="A42" s="12" t="s">
        <v>68</v>
      </c>
      <c r="B42" s="12" t="s">
        <v>361</v>
      </c>
      <c r="C42" s="12"/>
      <c r="D42" s="12"/>
      <c r="E42" s="12" t="s">
        <v>361</v>
      </c>
      <c r="F42" s="12" t="str">
        <f t="shared" si="13"/>
        <v>N</v>
      </c>
      <c r="G42" s="12" t="s">
        <v>397</v>
      </c>
      <c r="H42" s="12">
        <f>VLOOKUP(A42,'Staff (19_20)'!$A$4:$D$141,2,FALSE)</f>
        <v>150</v>
      </c>
      <c r="I42" s="12">
        <f>VLOOKUP(A42,'Staff (19_20)'!$A$4:$D$141,3,FALSE)</f>
        <v>275</v>
      </c>
      <c r="J42" s="47">
        <f>VLOOKUP(A42,'Staff (19_20)'!$A$4:$D$141,4,FALSE)</f>
        <v>425</v>
      </c>
      <c r="K42" s="109">
        <f t="shared" si="15"/>
        <v>1.2321587867975021</v>
      </c>
      <c r="L42" s="110">
        <f>VLOOKUP(A42,'1st_Yr_Students (19_20)'!$B$4:$D$142,2,FALSE)</f>
        <v>3160</v>
      </c>
      <c r="M42" s="110">
        <f>VLOOKUP(A42,'1st_Yr_Students (19_20)'!$B$4:$D$142,3,FALSE)</f>
        <v>3205</v>
      </c>
      <c r="N42" s="118">
        <f>VLOOKUP(A42,'1st_Yr_Students (18_19)'!$B$4:$D$143,2,FALSE)</f>
        <v>1630</v>
      </c>
      <c r="O42" s="119">
        <f>VLOOKUP(A42,'1st_Yr_Students (18_19)'!$B$4:$D$143,3,FALSE)</f>
        <v>1665</v>
      </c>
      <c r="P42" s="101">
        <f>VLOOKUP(A42,'1st_Yr_Students (17_18)'!$B$4:$D$142,2,FALSE)</f>
        <v>1405</v>
      </c>
      <c r="Q42" s="113">
        <f>VLOOKUP(A42,'1st_Yr_Students (17_18)'!$B$4:$D$142,3,FALSE)</f>
        <v>1420</v>
      </c>
      <c r="R42" s="114">
        <f>VLOOKUP(A42, '1st_Yr_Students (16_17)'!$B$4:$D$142, 2, FALSE)</f>
        <v>1515</v>
      </c>
      <c r="S42" s="113">
        <f>VLOOKUP(A42, '1st_Yr_Students (16_17)'!$B$4:$D$142, 3, FALSE)</f>
        <v>1545</v>
      </c>
      <c r="T42" s="114">
        <f>VLOOKUP(A42,'1st_Yr_Students (15_16)'!$B$4:$D$143,2,FALSE)</f>
        <v>1770</v>
      </c>
      <c r="U42" s="113">
        <f>VLOOKUP(A42,'1st_Yr_Students (15_16)'!$B$4:$D$143,3,FALSE)</f>
        <v>1805</v>
      </c>
      <c r="V42" s="114">
        <f>VLOOKUP(A42,'1st_Yr_Students (14_15)'!$B$4:$D$142,2,FALSE)</f>
        <v>1525</v>
      </c>
      <c r="W42" s="47">
        <f>VLOOKUP(A42,'1st_Yr_Students (14_15)'!$B$4:$D$142,3,FALSE)</f>
        <v>1540</v>
      </c>
      <c r="X42" s="47">
        <f t="shared" si="16"/>
        <v>11180</v>
      </c>
      <c r="Y42" s="47">
        <f t="shared" si="17"/>
        <v>6310</v>
      </c>
      <c r="Z42" s="49">
        <f t="shared" si="18"/>
        <v>8944</v>
      </c>
      <c r="AA42" s="49">
        <f t="shared" si="19"/>
        <v>4.2142549569961565</v>
      </c>
      <c r="AB42" s="49">
        <f t="shared" si="20"/>
        <v>5.4464137437936584</v>
      </c>
      <c r="AC42" s="115">
        <f t="shared" si="14"/>
        <v>78212.578406169661</v>
      </c>
      <c r="AD42" s="116">
        <f t="shared" si="21"/>
        <v>62570.062724935735</v>
      </c>
      <c r="AE42" s="117">
        <f t="shared" si="22"/>
        <v>29.481909324476838</v>
      </c>
      <c r="AF42" s="117">
        <f t="shared" si="23"/>
        <v>34.928323068270494</v>
      </c>
      <c r="AG42" s="46"/>
    </row>
    <row r="43" spans="1:33" x14ac:dyDescent="0.3">
      <c r="A43" s="12" t="s">
        <v>199</v>
      </c>
      <c r="B43" s="12" t="s">
        <v>361</v>
      </c>
      <c r="C43" s="12"/>
      <c r="D43" s="12"/>
      <c r="E43" s="12" t="s">
        <v>361</v>
      </c>
      <c r="F43" s="12" t="str">
        <f t="shared" si="13"/>
        <v>N</v>
      </c>
      <c r="G43" s="12" t="s">
        <v>398</v>
      </c>
      <c r="H43" s="12">
        <f>VLOOKUP(A43,'Staff (19_20)'!$A$4:$D$141,2,FALSE)</f>
        <v>285</v>
      </c>
      <c r="I43" s="12">
        <f>VLOOKUP(A43,'Staff (19_20)'!$A$4:$D$141,3,FALSE)</f>
        <v>0</v>
      </c>
      <c r="J43" s="47">
        <f>VLOOKUP(A43,'Staff (19_20)'!$A$4:$D$141,4,FALSE)</f>
        <v>0</v>
      </c>
      <c r="K43" s="109">
        <f t="shared" si="15"/>
        <v>0</v>
      </c>
      <c r="L43" s="110">
        <f>VLOOKUP(A43,'1st_Yr_Students (19_20)'!$B$4:$D$142,2,FALSE)</f>
        <v>1760</v>
      </c>
      <c r="M43" s="110">
        <f>VLOOKUP(A43,'1st_Yr_Students (19_20)'!$B$4:$D$142,3,FALSE)</f>
        <v>2135</v>
      </c>
      <c r="N43" s="118">
        <f>VLOOKUP(A43,'1st_Yr_Students (18_19)'!$B$4:$D$143,2,FALSE)</f>
        <v>1835</v>
      </c>
      <c r="O43" s="119">
        <f>VLOOKUP(A43,'1st_Yr_Students (18_19)'!$B$4:$D$143,3,FALSE)</f>
        <v>2240</v>
      </c>
      <c r="P43" s="101">
        <f>VLOOKUP(A43,'1st_Yr_Students (17_18)'!$B$4:$D$142,2,FALSE)</f>
        <v>1715</v>
      </c>
      <c r="Q43" s="113">
        <f>VLOOKUP(A43,'1st_Yr_Students (17_18)'!$B$4:$D$142,3,FALSE)</f>
        <v>2160</v>
      </c>
      <c r="R43" s="114">
        <f>VLOOKUP(A43, '1st_Yr_Students (16_17)'!$B$4:$D$142, 2, FALSE)</f>
        <v>1910</v>
      </c>
      <c r="S43" s="113">
        <f>VLOOKUP(A43, '1st_Yr_Students (16_17)'!$B$4:$D$142, 3, FALSE)</f>
        <v>2265</v>
      </c>
      <c r="T43" s="114">
        <f>VLOOKUP(A43,'1st_Yr_Students (15_16)'!$B$4:$D$143,2,FALSE)</f>
        <v>1740</v>
      </c>
      <c r="U43" s="113">
        <f>VLOOKUP(A43,'1st_Yr_Students (15_16)'!$B$4:$D$143,3,FALSE)</f>
        <v>2110</v>
      </c>
      <c r="V43" s="114">
        <f>VLOOKUP(A43,'1st_Yr_Students (14_15)'!$B$4:$D$142,2,FALSE)</f>
        <v>1860</v>
      </c>
      <c r="W43" s="47">
        <f>VLOOKUP(A43,'1st_Yr_Students (14_15)'!$B$4:$D$142,3,FALSE)</f>
        <v>2135</v>
      </c>
      <c r="X43" s="47">
        <f t="shared" si="16"/>
        <v>13045</v>
      </c>
      <c r="Y43" s="47">
        <f t="shared" si="17"/>
        <v>8670</v>
      </c>
      <c r="Z43" s="49">
        <f t="shared" si="18"/>
        <v>10436</v>
      </c>
      <c r="AA43" s="49">
        <f t="shared" si="19"/>
        <v>4.9172590262982876</v>
      </c>
      <c r="AB43" s="49">
        <f t="shared" si="20"/>
        <v>4.9172590262982876</v>
      </c>
      <c r="AC43" s="115">
        <f t="shared" si="14"/>
        <v>91259.667737789205</v>
      </c>
      <c r="AD43" s="116">
        <f t="shared" si="21"/>
        <v>73007.734190231364</v>
      </c>
      <c r="AE43" s="117">
        <f t="shared" si="22"/>
        <v>34.39995591572454</v>
      </c>
      <c r="AF43" s="117">
        <f t="shared" si="23"/>
        <v>39.317214942022829</v>
      </c>
      <c r="AG43" s="46"/>
    </row>
    <row r="44" spans="1:33" x14ac:dyDescent="0.3">
      <c r="A44" s="12" t="s">
        <v>71</v>
      </c>
      <c r="B44" s="12" t="s">
        <v>361</v>
      </c>
      <c r="C44" s="12"/>
      <c r="D44" s="12" t="s">
        <v>361</v>
      </c>
      <c r="E44" s="12" t="s">
        <v>361</v>
      </c>
      <c r="F44" s="12" t="str">
        <f t="shared" si="13"/>
        <v>Y</v>
      </c>
      <c r="G44" s="12" t="s">
        <v>398</v>
      </c>
      <c r="H44" s="12">
        <f>VLOOKUP(A44,'Staff (19_20)'!$A$4:$D$141,2,FALSE)</f>
        <v>1570</v>
      </c>
      <c r="I44" s="12">
        <f>VLOOKUP(A44,'Staff (19_20)'!$A$4:$D$141,3,FALSE)</f>
        <v>1350</v>
      </c>
      <c r="J44" s="47">
        <f>VLOOKUP(A44,'Staff (19_20)'!$A$4:$D$141,4,FALSE)</f>
        <v>2920</v>
      </c>
      <c r="K44" s="109">
        <f t="shared" si="15"/>
        <v>8.4656556645851921</v>
      </c>
      <c r="L44" s="110">
        <f>VLOOKUP(A44,'1st_Yr_Students (19_20)'!$B$4:$D$142,2,FALSE)</f>
        <v>8370</v>
      </c>
      <c r="M44" s="110">
        <f>VLOOKUP(A44,'1st_Yr_Students (19_20)'!$B$4:$D$142,3,FALSE)</f>
        <v>9885</v>
      </c>
      <c r="N44" s="118">
        <f>VLOOKUP(A44,'1st_Yr_Students (18_19)'!$B$4:$D$143,2,FALSE)</f>
        <v>8465</v>
      </c>
      <c r="O44" s="119">
        <f>VLOOKUP(A44,'1st_Yr_Students (18_19)'!$B$4:$D$143,3,FALSE)</f>
        <v>9995</v>
      </c>
      <c r="P44" s="101">
        <f>VLOOKUP(A44,'1st_Yr_Students (17_18)'!$B$4:$D$142,2,FALSE)</f>
        <v>8200</v>
      </c>
      <c r="Q44" s="113">
        <f>VLOOKUP(A44,'1st_Yr_Students (17_18)'!$B$4:$D$142,3,FALSE)</f>
        <v>9700</v>
      </c>
      <c r="R44" s="114">
        <f>VLOOKUP(A44, '1st_Yr_Students (16_17)'!$B$4:$D$142, 2, FALSE)</f>
        <v>7435</v>
      </c>
      <c r="S44" s="113">
        <f>VLOOKUP(A44, '1st_Yr_Students (16_17)'!$B$4:$D$142, 3, FALSE)</f>
        <v>8800</v>
      </c>
      <c r="T44" s="114">
        <f>VLOOKUP(A44,'1st_Yr_Students (15_16)'!$B$4:$D$143,2,FALSE)</f>
        <v>7895</v>
      </c>
      <c r="U44" s="113">
        <f>VLOOKUP(A44,'1st_Yr_Students (15_16)'!$B$4:$D$143,3,FALSE)</f>
        <v>9215</v>
      </c>
      <c r="V44" s="114">
        <f>VLOOKUP(A44,'1st_Yr_Students (14_15)'!$B$4:$D$142,2,FALSE)</f>
        <v>7430</v>
      </c>
      <c r="W44" s="47">
        <f>VLOOKUP(A44,'1st_Yr_Students (14_15)'!$B$4:$D$142,3,FALSE)</f>
        <v>8585</v>
      </c>
      <c r="X44" s="47">
        <f t="shared" si="16"/>
        <v>56180</v>
      </c>
      <c r="Y44" s="47">
        <f t="shared" si="17"/>
        <v>36300</v>
      </c>
      <c r="Z44" s="49">
        <f t="shared" si="18"/>
        <v>44944</v>
      </c>
      <c r="AA44" s="49">
        <f t="shared" si="19"/>
        <v>21.176819631846517</v>
      </c>
      <c r="AB44" s="49">
        <f t="shared" si="20"/>
        <v>29.642475296431709</v>
      </c>
      <c r="AC44" s="115">
        <f t="shared" si="14"/>
        <v>393021.70437017997</v>
      </c>
      <c r="AD44" s="116">
        <f t="shared" si="21"/>
        <v>314417.36349614401</v>
      </c>
      <c r="AE44" s="117">
        <f t="shared" si="22"/>
        <v>148.14791286664661</v>
      </c>
      <c r="AF44" s="117">
        <f t="shared" si="23"/>
        <v>177.79038816307832</v>
      </c>
      <c r="AG44" s="46"/>
    </row>
    <row r="45" spans="1:33" x14ac:dyDescent="0.3">
      <c r="A45" s="12" t="s">
        <v>203</v>
      </c>
      <c r="B45" s="12" t="s">
        <v>361</v>
      </c>
      <c r="C45" s="12"/>
      <c r="D45" s="12"/>
      <c r="E45" s="12"/>
      <c r="F45" s="12" t="str">
        <f t="shared" si="13"/>
        <v>N</v>
      </c>
      <c r="G45" s="12" t="s">
        <v>394</v>
      </c>
      <c r="H45" s="12">
        <f>VLOOKUP(A45,'Staff (19_20)'!$A$4:$D$141,2,FALSE)</f>
        <v>120</v>
      </c>
      <c r="I45" s="12">
        <f>VLOOKUP(A45,'Staff (19_20)'!$A$4:$D$141,3,FALSE)</f>
        <v>0</v>
      </c>
      <c r="J45" s="47">
        <f>VLOOKUP(A45,'Staff (19_20)'!$A$4:$D$141,4,FALSE)</f>
        <v>0</v>
      </c>
      <c r="K45" s="109">
        <f t="shared" si="15"/>
        <v>0</v>
      </c>
      <c r="L45" s="110">
        <f>VLOOKUP(A45,'1st_Yr_Students (19_20)'!$B$4:$D$142,2,FALSE)</f>
        <v>235</v>
      </c>
      <c r="M45" s="110">
        <f>VLOOKUP(A45,'1st_Yr_Students (19_20)'!$B$4:$D$142,3,FALSE)</f>
        <v>240</v>
      </c>
      <c r="N45" s="118">
        <f>VLOOKUP(A45,'1st_Yr_Students (18_19)'!$B$4:$D$143,2,FALSE)</f>
        <v>265</v>
      </c>
      <c r="O45" s="119">
        <f>VLOOKUP(A45,'1st_Yr_Students (18_19)'!$B$4:$D$143,3,FALSE)</f>
        <v>265</v>
      </c>
      <c r="P45" s="101">
        <f>VLOOKUP(A45,'1st_Yr_Students (17_18)'!$B$4:$D$142,2,FALSE)</f>
        <v>290</v>
      </c>
      <c r="Q45" s="113">
        <f>VLOOKUP(A45,'1st_Yr_Students (17_18)'!$B$4:$D$142,3,FALSE)</f>
        <v>300</v>
      </c>
      <c r="R45" s="114">
        <f>VLOOKUP(A45, '1st_Yr_Students (16_17)'!$B$4:$D$142, 2, FALSE)</f>
        <v>285</v>
      </c>
      <c r="S45" s="113">
        <f>VLOOKUP(A45, '1st_Yr_Students (16_17)'!$B$4:$D$142, 3, FALSE)</f>
        <v>290</v>
      </c>
      <c r="T45" s="114">
        <f>VLOOKUP(A45,'1st_Yr_Students (15_16)'!$B$4:$D$143,2,FALSE)</f>
        <v>255</v>
      </c>
      <c r="U45" s="113">
        <f>VLOOKUP(A45,'1st_Yr_Students (15_16)'!$B$4:$D$143,3,FALSE)</f>
        <v>260</v>
      </c>
      <c r="V45" s="114">
        <f>VLOOKUP(A45,'1st_Yr_Students (14_15)'!$B$4:$D$142,2,FALSE)</f>
        <v>255</v>
      </c>
      <c r="W45" s="47">
        <f>VLOOKUP(A45,'1st_Yr_Students (14_15)'!$B$4:$D$142,3,FALSE)</f>
        <v>265</v>
      </c>
      <c r="X45" s="47">
        <f t="shared" si="16"/>
        <v>1620</v>
      </c>
      <c r="Y45" s="47">
        <f t="shared" si="17"/>
        <v>1115</v>
      </c>
      <c r="Z45" s="49">
        <f t="shared" si="18"/>
        <v>1296</v>
      </c>
      <c r="AA45" s="49">
        <f t="shared" si="19"/>
        <v>0.61065232829461302</v>
      </c>
      <c r="AB45" s="49">
        <f t="shared" si="20"/>
        <v>0.61065232829461302</v>
      </c>
      <c r="AC45" s="115">
        <f t="shared" si="14"/>
        <v>11333.12853470437</v>
      </c>
      <c r="AD45" s="116">
        <f t="shared" si="21"/>
        <v>9066.5028277634974</v>
      </c>
      <c r="AE45" s="117">
        <f t="shared" si="22"/>
        <v>4.2719761275181112</v>
      </c>
      <c r="AF45" s="117">
        <f t="shared" si="23"/>
        <v>4.882628455812724</v>
      </c>
      <c r="AG45" s="46"/>
    </row>
    <row r="46" spans="1:33" x14ac:dyDescent="0.3">
      <c r="A46" s="12" t="s">
        <v>75</v>
      </c>
      <c r="B46" s="12" t="s">
        <v>361</v>
      </c>
      <c r="C46" s="12"/>
      <c r="D46" s="12" t="s">
        <v>361</v>
      </c>
      <c r="E46" s="12"/>
      <c r="F46" s="12" t="str">
        <f t="shared" si="13"/>
        <v>N</v>
      </c>
      <c r="G46" s="12" t="s">
        <v>394</v>
      </c>
      <c r="H46" s="12">
        <f>VLOOKUP(A46,'Staff (19_20)'!$A$4:$D$141,2,FALSE)</f>
        <v>445</v>
      </c>
      <c r="I46" s="12">
        <f>VLOOKUP(A46,'Staff (19_20)'!$A$4:$D$141,3,FALSE)</f>
        <v>430</v>
      </c>
      <c r="J46" s="47">
        <f>VLOOKUP(A46,'Staff (19_20)'!$A$4:$D$141,4,FALSE)</f>
        <v>875</v>
      </c>
      <c r="K46" s="109">
        <f t="shared" si="15"/>
        <v>2.5367975022301517</v>
      </c>
      <c r="L46" s="110">
        <f>VLOOKUP(A46,'1st_Yr_Students (19_20)'!$B$4:$D$142,2,FALSE)</f>
        <v>5010</v>
      </c>
      <c r="M46" s="110">
        <f>VLOOKUP(A46,'1st_Yr_Students (19_20)'!$B$4:$D$142,3,FALSE)</f>
        <v>5055</v>
      </c>
      <c r="N46" s="118">
        <f>VLOOKUP(A46,'1st_Yr_Students (18_19)'!$B$4:$D$143,2,FALSE)</f>
        <v>3695</v>
      </c>
      <c r="O46" s="119">
        <f>VLOOKUP(A46,'1st_Yr_Students (18_19)'!$B$4:$D$143,3,FALSE)</f>
        <v>3745</v>
      </c>
      <c r="P46" s="101">
        <f>VLOOKUP(A46,'1st_Yr_Students (17_18)'!$B$4:$D$142,2,FALSE)</f>
        <v>3860</v>
      </c>
      <c r="Q46" s="113">
        <f>VLOOKUP(A46,'1st_Yr_Students (17_18)'!$B$4:$D$142,3,FALSE)</f>
        <v>3910</v>
      </c>
      <c r="R46" s="114">
        <f>VLOOKUP(A46, '1st_Yr_Students (16_17)'!$B$4:$D$142, 2, FALSE)</f>
        <v>4795</v>
      </c>
      <c r="S46" s="113">
        <f>VLOOKUP(A46, '1st_Yr_Students (16_17)'!$B$4:$D$142, 3, FALSE)</f>
        <v>4845</v>
      </c>
      <c r="T46" s="114">
        <f>VLOOKUP(A46,'1st_Yr_Students (15_16)'!$B$4:$D$143,2,FALSE)</f>
        <v>4595</v>
      </c>
      <c r="U46" s="113">
        <f>VLOOKUP(A46,'1st_Yr_Students (15_16)'!$B$4:$D$143,3,FALSE)</f>
        <v>4665</v>
      </c>
      <c r="V46" s="114">
        <f>VLOOKUP(A46,'1st_Yr_Students (14_15)'!$B$4:$D$142,2,FALSE)</f>
        <v>4920</v>
      </c>
      <c r="W46" s="47">
        <f>VLOOKUP(A46,'1st_Yr_Students (14_15)'!$B$4:$D$142,3,FALSE)</f>
        <v>4995</v>
      </c>
      <c r="X46" s="47">
        <f t="shared" si="16"/>
        <v>27215</v>
      </c>
      <c r="Y46" s="47">
        <f t="shared" si="17"/>
        <v>18415</v>
      </c>
      <c r="Z46" s="49">
        <f t="shared" si="18"/>
        <v>21772</v>
      </c>
      <c r="AA46" s="49">
        <f t="shared" si="19"/>
        <v>10.258582169467834</v>
      </c>
      <c r="AB46" s="49">
        <f t="shared" si="20"/>
        <v>12.795379671697987</v>
      </c>
      <c r="AC46" s="115">
        <f t="shared" si="14"/>
        <v>190389.56362467867</v>
      </c>
      <c r="AD46" s="116">
        <f t="shared" si="21"/>
        <v>152311.65089974293</v>
      </c>
      <c r="AE46" s="117">
        <f t="shared" si="22"/>
        <v>71.766561920003326</v>
      </c>
      <c r="AF46" s="117">
        <f t="shared" si="23"/>
        <v>84.561941591701313</v>
      </c>
      <c r="AG46" s="46"/>
    </row>
    <row r="47" spans="1:33" x14ac:dyDescent="0.3">
      <c r="A47" s="12" t="s">
        <v>76</v>
      </c>
      <c r="B47" s="12" t="s">
        <v>361</v>
      </c>
      <c r="C47" s="12" t="s">
        <v>361</v>
      </c>
      <c r="D47" s="12"/>
      <c r="E47" s="12"/>
      <c r="F47" s="12" t="str">
        <f t="shared" si="13"/>
        <v>N</v>
      </c>
      <c r="G47" s="12" t="s">
        <v>394</v>
      </c>
      <c r="H47" s="12">
        <f>VLOOKUP(A47,'Staff (19_20)'!$A$4:$D$141,2,FALSE)</f>
        <v>1780</v>
      </c>
      <c r="I47" s="12">
        <f>VLOOKUP(A47,'Staff (19_20)'!$A$4:$D$141,3,FALSE)</f>
        <v>2575</v>
      </c>
      <c r="J47" s="47">
        <f>VLOOKUP(A47,'Staff (19_20)'!$A$4:$D$141,4,FALSE)</f>
        <v>4360</v>
      </c>
      <c r="K47" s="109">
        <f t="shared" si="15"/>
        <v>12.640499553969669</v>
      </c>
      <c r="L47" s="110">
        <f>VLOOKUP(A47,'1st_Yr_Students (19_20)'!$B$4:$D$142,2,FALSE)</f>
        <v>1765</v>
      </c>
      <c r="M47" s="110">
        <f>VLOOKUP(A47,'1st_Yr_Students (19_20)'!$B$4:$D$142,3,FALSE)</f>
        <v>1840</v>
      </c>
      <c r="N47" s="118">
        <f>VLOOKUP(A47,'1st_Yr_Students (18_19)'!$B$4:$D$143,2,FALSE)</f>
        <v>1755</v>
      </c>
      <c r="O47" s="119">
        <f>VLOOKUP(A47,'1st_Yr_Students (18_19)'!$B$4:$D$143,3,FALSE)</f>
        <v>1830</v>
      </c>
      <c r="P47" s="101">
        <f>VLOOKUP(A47,'1st_Yr_Students (17_18)'!$B$4:$D$142,2,FALSE)</f>
        <v>1725</v>
      </c>
      <c r="Q47" s="113">
        <f>VLOOKUP(A47,'1st_Yr_Students (17_18)'!$B$4:$D$142,3,FALSE)</f>
        <v>1790</v>
      </c>
      <c r="R47" s="114">
        <f>VLOOKUP(A47, '1st_Yr_Students (16_17)'!$B$4:$D$142, 2, FALSE)</f>
        <v>1590</v>
      </c>
      <c r="S47" s="113">
        <f>VLOOKUP(A47, '1st_Yr_Students (16_17)'!$B$4:$D$142, 3, FALSE)</f>
        <v>1655</v>
      </c>
      <c r="T47" s="114">
        <f>VLOOKUP(A47,'1st_Yr_Students (15_16)'!$B$4:$D$143,2,FALSE)</f>
        <v>1540</v>
      </c>
      <c r="U47" s="113">
        <f>VLOOKUP(A47,'1st_Yr_Students (15_16)'!$B$4:$D$143,3,FALSE)</f>
        <v>1615</v>
      </c>
      <c r="V47" s="114">
        <f>VLOOKUP(A47,'1st_Yr_Students (14_15)'!$B$4:$D$142,2,FALSE)</f>
        <v>1580</v>
      </c>
      <c r="W47" s="47">
        <f>VLOOKUP(A47,'1st_Yr_Students (14_15)'!$B$4:$D$142,3,FALSE)</f>
        <v>1650</v>
      </c>
      <c r="X47" s="47">
        <f t="shared" si="16"/>
        <v>10380</v>
      </c>
      <c r="Y47" s="47">
        <f t="shared" si="17"/>
        <v>6710</v>
      </c>
      <c r="Z47" s="49">
        <f t="shared" si="18"/>
        <v>8304</v>
      </c>
      <c r="AA47" s="49">
        <f t="shared" si="19"/>
        <v>3.9126982516654834</v>
      </c>
      <c r="AB47" s="49">
        <f t="shared" si="20"/>
        <v>16.553197805635151</v>
      </c>
      <c r="AC47" s="115">
        <f>Y47/$I$5</f>
        <v>46941.538560411311</v>
      </c>
      <c r="AD47" s="116">
        <f t="shared" si="21"/>
        <v>37553.230848329047</v>
      </c>
      <c r="AE47" s="117">
        <f t="shared" si="22"/>
        <v>17.694419639287975</v>
      </c>
      <c r="AF47" s="117">
        <f t="shared" si="23"/>
        <v>34.247617444923122</v>
      </c>
      <c r="AG47" s="46"/>
    </row>
    <row r="48" spans="1:33" x14ac:dyDescent="0.3">
      <c r="A48" s="12" t="s">
        <v>77</v>
      </c>
      <c r="B48" s="12" t="s">
        <v>361</v>
      </c>
      <c r="C48" s="12"/>
      <c r="D48" s="12"/>
      <c r="E48" s="12"/>
      <c r="F48" s="12" t="str">
        <f t="shared" si="13"/>
        <v>N</v>
      </c>
      <c r="G48" s="12" t="s">
        <v>394</v>
      </c>
      <c r="H48" s="12">
        <f>VLOOKUP(A48,'Staff (19_20)'!$A$4:$D$141,2,FALSE)</f>
        <v>1000</v>
      </c>
      <c r="I48" s="12">
        <f>VLOOKUP(A48,'Staff (19_20)'!$A$4:$D$141,3,FALSE)</f>
        <v>640</v>
      </c>
      <c r="J48" s="47">
        <f>VLOOKUP(A48,'Staff (19_20)'!$A$4:$D$141,4,FALSE)</f>
        <v>1640</v>
      </c>
      <c r="K48" s="109">
        <f t="shared" si="15"/>
        <v>4.7546833184656556</v>
      </c>
      <c r="L48" s="110">
        <f>VLOOKUP(A48,'1st_Yr_Students (19_20)'!$B$4:$D$142,2,FALSE)</f>
        <v>280</v>
      </c>
      <c r="M48" s="110">
        <f>VLOOKUP(A48,'1st_Yr_Students (19_20)'!$B$4:$D$142,3,FALSE)</f>
        <v>290</v>
      </c>
      <c r="N48" s="118">
        <f>VLOOKUP(A48,'1st_Yr_Students (18_19)'!$B$4:$D$143,2,FALSE)</f>
        <v>325</v>
      </c>
      <c r="O48" s="119">
        <f>VLOOKUP(A48,'1st_Yr_Students (18_19)'!$B$4:$D$143,3,FALSE)</f>
        <v>340</v>
      </c>
      <c r="P48" s="101">
        <f>VLOOKUP(A48,'1st_Yr_Students (17_18)'!$B$4:$D$142,2,FALSE)</f>
        <v>325</v>
      </c>
      <c r="Q48" s="113">
        <f>VLOOKUP(A48,'1st_Yr_Students (17_18)'!$B$4:$D$142,3,FALSE)</f>
        <v>330</v>
      </c>
      <c r="R48" s="114">
        <f>VLOOKUP(A48, '1st_Yr_Students (16_17)'!$B$4:$D$142, 2, FALSE)</f>
        <v>480</v>
      </c>
      <c r="S48" s="113">
        <f>VLOOKUP(A48, '1st_Yr_Students (16_17)'!$B$4:$D$142, 3, FALSE)</f>
        <v>500</v>
      </c>
      <c r="T48" s="114">
        <f>VLOOKUP(A48,'1st_Yr_Students (15_16)'!$B$4:$D$143,2,FALSE)</f>
        <v>445</v>
      </c>
      <c r="U48" s="113">
        <f>VLOOKUP(A48,'1st_Yr_Students (15_16)'!$B$4:$D$143,3,FALSE)</f>
        <v>465</v>
      </c>
      <c r="V48" s="114">
        <f>VLOOKUP(A48,'1st_Yr_Students (14_15)'!$B$4:$D$142,2,FALSE)</f>
        <v>445</v>
      </c>
      <c r="W48" s="47">
        <f>VLOOKUP(A48,'1st_Yr_Students (14_15)'!$B$4:$D$142,3,FALSE)</f>
        <v>455</v>
      </c>
      <c r="X48" s="47">
        <f t="shared" si="16"/>
        <v>2380</v>
      </c>
      <c r="Y48" s="47">
        <f t="shared" si="17"/>
        <v>1750</v>
      </c>
      <c r="Z48" s="49">
        <f t="shared" si="18"/>
        <v>1904</v>
      </c>
      <c r="AA48" s="49">
        <f t="shared" si="19"/>
        <v>0.89713119835875244</v>
      </c>
      <c r="AB48" s="49">
        <f t="shared" si="20"/>
        <v>5.6518145168244081</v>
      </c>
      <c r="AC48" s="115">
        <f>X48/$I$5</f>
        <v>16649.904884318767</v>
      </c>
      <c r="AD48" s="116">
        <f t="shared" si="21"/>
        <v>13319.923907455013</v>
      </c>
      <c r="AE48" s="117">
        <f t="shared" si="22"/>
        <v>6.2761130762303106</v>
      </c>
      <c r="AF48" s="117">
        <f t="shared" si="23"/>
        <v>11.927927593054719</v>
      </c>
      <c r="AG48" s="46"/>
    </row>
    <row r="49" spans="1:33" x14ac:dyDescent="0.3">
      <c r="A49" s="12" t="s">
        <v>210</v>
      </c>
      <c r="B49" s="12" t="s">
        <v>361</v>
      </c>
      <c r="C49" s="12"/>
      <c r="D49" s="12"/>
      <c r="E49" s="12"/>
      <c r="F49" s="12" t="str">
        <f t="shared" si="13"/>
        <v>Y</v>
      </c>
      <c r="G49" s="12" t="s">
        <v>394</v>
      </c>
      <c r="H49" s="12">
        <f>VLOOKUP(A49,'Staff (19_20)'!$A$4:$D$141,2,FALSE)</f>
        <v>1170</v>
      </c>
      <c r="I49" s="12">
        <f>VLOOKUP(A49,'Staff (19_20)'!$A$4:$D$141,3,FALSE)</f>
        <v>0</v>
      </c>
      <c r="J49" s="47">
        <f>VLOOKUP(A49,'Staff (19_20)'!$A$4:$D$141,4,FALSE)</f>
        <v>0</v>
      </c>
      <c r="K49" s="109">
        <f t="shared" si="15"/>
        <v>0</v>
      </c>
      <c r="L49" s="110">
        <f>VLOOKUP(A49,'1st_Yr_Students (19_20)'!$B$4:$D$142,2,FALSE)</f>
        <v>6875</v>
      </c>
      <c r="M49" s="110">
        <f>VLOOKUP(A49,'1st_Yr_Students (19_20)'!$B$4:$D$142,3,FALSE)</f>
        <v>6925</v>
      </c>
      <c r="N49" s="118">
        <f>VLOOKUP(A49,'1st_Yr_Students (18_19)'!$B$4:$D$143,2,FALSE)</f>
        <v>7510</v>
      </c>
      <c r="O49" s="119">
        <f>VLOOKUP(A49,'1st_Yr_Students (18_19)'!$B$4:$D$143,3,FALSE)</f>
        <v>7585</v>
      </c>
      <c r="P49" s="101">
        <f>VLOOKUP(A49,'1st_Yr_Students (17_18)'!$B$4:$D$142,2,FALSE)</f>
        <v>7085</v>
      </c>
      <c r="Q49" s="113">
        <f>VLOOKUP(A49,'1st_Yr_Students (17_18)'!$B$4:$D$142,3,FALSE)</f>
        <v>7135</v>
      </c>
      <c r="R49" s="114">
        <f>VLOOKUP(A49, '1st_Yr_Students (16_17)'!$B$4:$D$142, 2, FALSE)</f>
        <v>7810</v>
      </c>
      <c r="S49" s="113">
        <f>VLOOKUP(A49, '1st_Yr_Students (16_17)'!$B$4:$D$142, 3, FALSE)</f>
        <v>7875</v>
      </c>
      <c r="T49" s="114">
        <f>VLOOKUP(A49,'1st_Yr_Students (15_16)'!$B$4:$D$143,2,FALSE)</f>
        <v>7470</v>
      </c>
      <c r="U49" s="113">
        <f>VLOOKUP(A49,'1st_Yr_Students (15_16)'!$B$4:$D$143,3,FALSE)</f>
        <v>7535</v>
      </c>
      <c r="V49" s="114">
        <f>VLOOKUP(A49,'1st_Yr_Students (14_15)'!$B$4:$D$142,2,FALSE)</f>
        <v>7275</v>
      </c>
      <c r="W49" s="47">
        <f>VLOOKUP(A49,'1st_Yr_Students (14_15)'!$B$4:$D$142,3,FALSE)</f>
        <v>7345</v>
      </c>
      <c r="X49" s="47">
        <f t="shared" si="16"/>
        <v>44400</v>
      </c>
      <c r="Y49" s="47">
        <f t="shared" si="17"/>
        <v>29890</v>
      </c>
      <c r="Z49" s="49">
        <f t="shared" si="18"/>
        <v>35520</v>
      </c>
      <c r="AA49" s="49">
        <f t="shared" si="19"/>
        <v>16.736397145852354</v>
      </c>
      <c r="AB49" s="49">
        <f t="shared" si="20"/>
        <v>16.736397145852354</v>
      </c>
      <c r="AC49" s="115">
        <f>X49/$I$5</f>
        <v>310611.67095115682</v>
      </c>
      <c r="AD49" s="116">
        <f t="shared" si="21"/>
        <v>248489.33676092548</v>
      </c>
      <c r="AE49" s="117">
        <f t="shared" si="22"/>
        <v>117.0837901616075</v>
      </c>
      <c r="AF49" s="117">
        <f t="shared" si="23"/>
        <v>133.82018730745986</v>
      </c>
      <c r="AG49" s="46"/>
    </row>
    <row r="50" spans="1:33" x14ac:dyDescent="0.3">
      <c r="A50" s="12" t="s">
        <v>78</v>
      </c>
      <c r="B50" s="12" t="s">
        <v>361</v>
      </c>
      <c r="C50" s="12"/>
      <c r="D50" s="12"/>
      <c r="E50" s="12" t="s">
        <v>361</v>
      </c>
      <c r="F50" s="12" t="str">
        <f t="shared" si="13"/>
        <v>N</v>
      </c>
      <c r="G50" s="12" t="s">
        <v>395</v>
      </c>
      <c r="H50" s="12">
        <f>VLOOKUP(A50,'Staff (19_20)'!$A$4:$D$141,2,FALSE)</f>
        <v>1630</v>
      </c>
      <c r="I50" s="12">
        <f>VLOOKUP(A50,'Staff (19_20)'!$A$4:$D$141,3,FALSE)</f>
        <v>2265</v>
      </c>
      <c r="J50" s="47">
        <f>VLOOKUP(A50,'Staff (19_20)'!$A$4:$D$141,4,FALSE)</f>
        <v>3900</v>
      </c>
      <c r="K50" s="109">
        <f t="shared" si="15"/>
        <v>11.306868867082962</v>
      </c>
      <c r="L50" s="110">
        <f>VLOOKUP(A50,'1st_Yr_Students (19_20)'!$B$4:$D$142,2,FALSE)</f>
        <v>4065</v>
      </c>
      <c r="M50" s="110">
        <f>VLOOKUP(A50,'1st_Yr_Students (19_20)'!$B$4:$D$142,3,FALSE)</f>
        <v>4275</v>
      </c>
      <c r="N50" s="118">
        <f>VLOOKUP(A50,'1st_Yr_Students (18_19)'!$B$4:$D$143,2,FALSE)</f>
        <v>4245</v>
      </c>
      <c r="O50" s="119">
        <f>VLOOKUP(A50,'1st_Yr_Students (18_19)'!$B$4:$D$143,3,FALSE)</f>
        <v>4470</v>
      </c>
      <c r="P50" s="101">
        <f>VLOOKUP(A50,'1st_Yr_Students (17_18)'!$B$4:$D$142,2,FALSE)</f>
        <v>3945</v>
      </c>
      <c r="Q50" s="113">
        <f>VLOOKUP(A50,'1st_Yr_Students (17_18)'!$B$4:$D$142,3,FALSE)</f>
        <v>4170</v>
      </c>
      <c r="R50" s="114">
        <f>VLOOKUP(A50, '1st_Yr_Students (16_17)'!$B$4:$D$142, 2, FALSE)</f>
        <v>4120</v>
      </c>
      <c r="S50" s="113">
        <f>VLOOKUP(A50, '1st_Yr_Students (16_17)'!$B$4:$D$142, 3, FALSE)</f>
        <v>4320</v>
      </c>
      <c r="T50" s="114">
        <f>VLOOKUP(A50,'1st_Yr_Students (15_16)'!$B$4:$D$143,2,FALSE)</f>
        <v>4215</v>
      </c>
      <c r="U50" s="113">
        <f>VLOOKUP(A50,'1st_Yr_Students (15_16)'!$B$4:$D$143,3,FALSE)</f>
        <v>4445</v>
      </c>
      <c r="V50" s="114">
        <f>VLOOKUP(A50,'1st_Yr_Students (14_15)'!$B$4:$D$142,2,FALSE)</f>
        <v>3585</v>
      </c>
      <c r="W50" s="47">
        <f>VLOOKUP(A50,'1st_Yr_Students (14_15)'!$B$4:$D$142,3,FALSE)</f>
        <v>3775</v>
      </c>
      <c r="X50" s="47">
        <f t="shared" si="16"/>
        <v>25455</v>
      </c>
      <c r="Y50" s="47">
        <f t="shared" si="17"/>
        <v>16710</v>
      </c>
      <c r="Z50" s="49">
        <f t="shared" si="18"/>
        <v>20364</v>
      </c>
      <c r="AA50" s="49">
        <f t="shared" si="19"/>
        <v>9.5951574177403547</v>
      </c>
      <c r="AB50" s="49">
        <f t="shared" si="20"/>
        <v>20.902026284823314</v>
      </c>
      <c r="AC50" s="115">
        <f>X50/$I$5</f>
        <v>178077.02892030848</v>
      </c>
      <c r="AD50" s="116">
        <f t="shared" si="21"/>
        <v>142461.62313624678</v>
      </c>
      <c r="AE50" s="117">
        <f t="shared" si="22"/>
        <v>67.125402670354021</v>
      </c>
      <c r="AF50" s="117">
        <f t="shared" si="23"/>
        <v>88.027428955177328</v>
      </c>
      <c r="AG50" s="46"/>
    </row>
    <row r="51" spans="1:33" x14ac:dyDescent="0.3">
      <c r="A51" s="12" t="s">
        <v>81</v>
      </c>
      <c r="B51" s="12" t="s">
        <v>361</v>
      </c>
      <c r="C51" s="12"/>
      <c r="D51" s="12"/>
      <c r="E51" s="12"/>
      <c r="F51" s="12" t="str">
        <f t="shared" si="13"/>
        <v>Y</v>
      </c>
      <c r="G51" s="12" t="s">
        <v>394</v>
      </c>
      <c r="H51" s="12">
        <f>VLOOKUP(A51,'Staff (19_20)'!$A$4:$D$141,2,FALSE)</f>
        <v>990</v>
      </c>
      <c r="I51" s="12">
        <f>VLOOKUP(A51,'Staff (19_20)'!$A$4:$D$141,3,FALSE)</f>
        <v>790</v>
      </c>
      <c r="J51" s="47">
        <f>VLOOKUP(A51,'Staff (19_20)'!$A$4:$D$141,4,FALSE)</f>
        <v>1780</v>
      </c>
      <c r="K51" s="109">
        <f t="shared" si="15"/>
        <v>5.1605709188224793</v>
      </c>
      <c r="L51" s="110">
        <f>VLOOKUP(A51,'1st_Yr_Students (19_20)'!$B$4:$D$142,2,FALSE)</f>
        <v>6035</v>
      </c>
      <c r="M51" s="110">
        <f>VLOOKUP(A51,'1st_Yr_Students (19_20)'!$B$4:$D$142,3,FALSE)</f>
        <v>6120</v>
      </c>
      <c r="N51" s="118">
        <f>VLOOKUP(A51,'1st_Yr_Students (18_19)'!$B$4:$D$143,2,FALSE)</f>
        <v>5975</v>
      </c>
      <c r="O51" s="119">
        <f>VLOOKUP(A51,'1st_Yr_Students (18_19)'!$B$4:$D$143,3,FALSE)</f>
        <v>6055</v>
      </c>
      <c r="P51" s="101">
        <f>VLOOKUP(A51,'1st_Yr_Students (17_18)'!$B$4:$D$142,2,FALSE)</f>
        <v>6115</v>
      </c>
      <c r="Q51" s="113">
        <f>VLOOKUP(A51,'1st_Yr_Students (17_18)'!$B$4:$D$142,3,FALSE)</f>
        <v>6195</v>
      </c>
      <c r="R51" s="114">
        <f>VLOOKUP(A51, '1st_Yr_Students (16_17)'!$B$4:$D$142, 2, FALSE)</f>
        <v>7255</v>
      </c>
      <c r="S51" s="113">
        <f>VLOOKUP(A51, '1st_Yr_Students (16_17)'!$B$4:$D$142, 3, FALSE)</f>
        <v>7345</v>
      </c>
      <c r="T51" s="114">
        <f>VLOOKUP(A51,'1st_Yr_Students (15_16)'!$B$4:$D$143,2,FALSE)</f>
        <v>6785</v>
      </c>
      <c r="U51" s="113">
        <f>VLOOKUP(A51,'1st_Yr_Students (15_16)'!$B$4:$D$143,3,FALSE)</f>
        <v>6880</v>
      </c>
      <c r="V51" s="114">
        <f>VLOOKUP(A51,'1st_Yr_Students (14_15)'!$B$4:$D$142,2,FALSE)</f>
        <v>5645</v>
      </c>
      <c r="W51" s="47">
        <f>VLOOKUP(A51,'1st_Yr_Students (14_15)'!$B$4:$D$142,3,FALSE)</f>
        <v>5720</v>
      </c>
      <c r="X51" s="47">
        <f t="shared" si="16"/>
        <v>38315</v>
      </c>
      <c r="Y51" s="47">
        <f t="shared" si="17"/>
        <v>26140</v>
      </c>
      <c r="Z51" s="49">
        <f t="shared" si="18"/>
        <v>30652</v>
      </c>
      <c r="AA51" s="49">
        <f t="shared" si="19"/>
        <v>14.442681455930924</v>
      </c>
      <c r="AB51" s="49">
        <f t="shared" si="20"/>
        <v>19.603252374753403</v>
      </c>
      <c r="AC51" s="115">
        <f>X51/$I$5</f>
        <v>268042.48136246786</v>
      </c>
      <c r="AD51" s="116">
        <f t="shared" si="21"/>
        <v>214433.9850899743</v>
      </c>
      <c r="AE51" s="117">
        <f t="shared" si="22"/>
        <v>101.03750946040519</v>
      </c>
      <c r="AF51" s="117">
        <f t="shared" si="23"/>
        <v>120.6407618351586</v>
      </c>
      <c r="AG51" s="46"/>
    </row>
    <row r="52" spans="1:33" x14ac:dyDescent="0.3">
      <c r="A52" s="12" t="s">
        <v>83</v>
      </c>
      <c r="B52" s="12" t="s">
        <v>361</v>
      </c>
      <c r="C52" s="12" t="s">
        <v>361</v>
      </c>
      <c r="D52" s="12" t="s">
        <v>361</v>
      </c>
      <c r="E52" s="12" t="s">
        <v>361</v>
      </c>
      <c r="F52" s="12" t="str">
        <f t="shared" si="13"/>
        <v>Y</v>
      </c>
      <c r="G52" s="12" t="s">
        <v>399</v>
      </c>
      <c r="H52" s="12">
        <f>VLOOKUP(A52,'Staff (19_20)'!$A$4:$D$141,2,FALSE)</f>
        <v>3115</v>
      </c>
      <c r="I52" s="12">
        <f>VLOOKUP(A52,'Staff (19_20)'!$A$4:$D$141,3,FALSE)</f>
        <v>3420</v>
      </c>
      <c r="J52" s="47">
        <f>VLOOKUP(A52,'Staff (19_20)'!$A$4:$D$141,4,FALSE)</f>
        <v>6540</v>
      </c>
      <c r="K52" s="109">
        <f t="shared" si="15"/>
        <v>18.960749330954503</v>
      </c>
      <c r="L52" s="110">
        <f>VLOOKUP(A52,'1st_Yr_Students (19_20)'!$B$4:$D$142,2,FALSE)</f>
        <v>6980</v>
      </c>
      <c r="M52" s="110">
        <f>VLOOKUP(A52,'1st_Yr_Students (19_20)'!$B$4:$D$142,3,FALSE)</f>
        <v>7385</v>
      </c>
      <c r="N52" s="118">
        <f>VLOOKUP(A52,'1st_Yr_Students (18_19)'!$B$4:$D$143,2,FALSE)</f>
        <v>6980</v>
      </c>
      <c r="O52" s="119">
        <f>VLOOKUP(A52,'1st_Yr_Students (18_19)'!$B$4:$D$143,3,FALSE)</f>
        <v>7415</v>
      </c>
      <c r="P52" s="101">
        <f>VLOOKUP(A52,'1st_Yr_Students (17_18)'!$B$4:$D$142,2,FALSE)</f>
        <v>7080</v>
      </c>
      <c r="Q52" s="113">
        <f>VLOOKUP(A52,'1st_Yr_Students (17_18)'!$B$4:$D$142,3,FALSE)</f>
        <v>7565</v>
      </c>
      <c r="R52" s="114">
        <f>VLOOKUP(A52, '1st_Yr_Students (16_17)'!$B$4:$D$142, 2, FALSE)</f>
        <v>6850</v>
      </c>
      <c r="S52" s="113">
        <f>VLOOKUP(A52, '1st_Yr_Students (16_17)'!$B$4:$D$142, 3, FALSE)</f>
        <v>7300</v>
      </c>
      <c r="T52" s="114">
        <f>VLOOKUP(A52,'1st_Yr_Students (15_16)'!$B$4:$D$143,2,FALSE)</f>
        <v>5925</v>
      </c>
      <c r="U52" s="113">
        <f>VLOOKUP(A52,'1st_Yr_Students (15_16)'!$B$4:$D$143,3,FALSE)</f>
        <v>6365</v>
      </c>
      <c r="V52" s="114">
        <f>VLOOKUP(A52,'1st_Yr_Students (14_15)'!$B$4:$D$142,2,FALSE)</f>
        <v>5615</v>
      </c>
      <c r="W52" s="47">
        <f>VLOOKUP(A52,'1st_Yr_Students (14_15)'!$B$4:$D$142,3,FALSE)</f>
        <v>5990</v>
      </c>
      <c r="X52" s="47">
        <f t="shared" si="16"/>
        <v>42020</v>
      </c>
      <c r="Y52" s="47">
        <f t="shared" si="17"/>
        <v>27220</v>
      </c>
      <c r="Z52" s="49">
        <f t="shared" si="18"/>
        <v>33616</v>
      </c>
      <c r="AA52" s="49">
        <f t="shared" si="19"/>
        <v>15.839265947493603</v>
      </c>
      <c r="AB52" s="49">
        <f t="shared" si="20"/>
        <v>34.800015278448107</v>
      </c>
      <c r="AC52" s="115">
        <f>Y52/$I$5</f>
        <v>190424.54241645243</v>
      </c>
      <c r="AD52" s="116">
        <f t="shared" si="21"/>
        <v>152339.63393316194</v>
      </c>
      <c r="AE52" s="117">
        <f t="shared" si="22"/>
        <v>71.779747031507995</v>
      </c>
      <c r="AF52" s="117">
        <f t="shared" si="23"/>
        <v>106.5797623099561</v>
      </c>
      <c r="AG52" s="46"/>
    </row>
    <row r="53" spans="1:33" x14ac:dyDescent="0.3">
      <c r="A53" s="12" t="s">
        <v>236</v>
      </c>
      <c r="B53" s="12" t="s">
        <v>361</v>
      </c>
      <c r="C53" s="12"/>
      <c r="D53" s="12"/>
      <c r="E53" s="12" t="s">
        <v>361</v>
      </c>
      <c r="F53" s="12" t="str">
        <f t="shared" si="13"/>
        <v>N</v>
      </c>
      <c r="G53" s="12" t="s">
        <v>391</v>
      </c>
      <c r="H53" s="12">
        <f>VLOOKUP(A53,'Staff (19_20)'!$A$4:$D$141,2,FALSE)</f>
        <v>215</v>
      </c>
      <c r="I53" s="12">
        <f>VLOOKUP(A53,'Staff (19_20)'!$A$4:$D$141,3,FALSE)</f>
        <v>0</v>
      </c>
      <c r="J53" s="47">
        <f>VLOOKUP(A53,'Staff (19_20)'!$A$4:$D$141,4,FALSE)</f>
        <v>0</v>
      </c>
      <c r="K53" s="109">
        <f t="shared" si="15"/>
        <v>0</v>
      </c>
      <c r="L53" s="110">
        <f>VLOOKUP(A53,'1st_Yr_Students (19_20)'!$B$4:$D$142,2,FALSE)</f>
        <v>810</v>
      </c>
      <c r="M53" s="110">
        <f>VLOOKUP(A53,'1st_Yr_Students (19_20)'!$B$4:$D$142,3,FALSE)</f>
        <v>830</v>
      </c>
      <c r="N53" s="118">
        <f>VLOOKUP(A53,'1st_Yr_Students (18_19)'!$B$4:$D$143,2,FALSE)</f>
        <v>825</v>
      </c>
      <c r="O53" s="119">
        <f>VLOOKUP(A53,'1st_Yr_Students (18_19)'!$B$4:$D$143,3,FALSE)</f>
        <v>840</v>
      </c>
      <c r="P53" s="101">
        <f>VLOOKUP(A53,'1st_Yr_Students (17_18)'!$B$4:$D$142,2,FALSE)</f>
        <v>740</v>
      </c>
      <c r="Q53" s="113">
        <f>VLOOKUP(A53,'1st_Yr_Students (17_18)'!$B$4:$D$142,3,FALSE)</f>
        <v>755</v>
      </c>
      <c r="R53" s="114">
        <f>VLOOKUP(A53, '1st_Yr_Students (16_17)'!$B$4:$D$142, 2, FALSE)</f>
        <v>785</v>
      </c>
      <c r="S53" s="113">
        <f>VLOOKUP(A53, '1st_Yr_Students (16_17)'!$B$4:$D$142, 3, FALSE)</f>
        <v>800</v>
      </c>
      <c r="T53" s="114">
        <f>VLOOKUP(A53,'1st_Yr_Students (15_16)'!$B$4:$D$143,2,FALSE)</f>
        <v>705</v>
      </c>
      <c r="U53" s="113">
        <f>VLOOKUP(A53,'1st_Yr_Students (15_16)'!$B$4:$D$143,3,FALSE)</f>
        <v>720</v>
      </c>
      <c r="V53" s="114">
        <f>VLOOKUP(A53,'1st_Yr_Students (14_15)'!$B$4:$D$142,2,FALSE)</f>
        <v>690</v>
      </c>
      <c r="W53" s="47">
        <f>VLOOKUP(A53,'1st_Yr_Students (14_15)'!$B$4:$D$142,3,FALSE)</f>
        <v>695</v>
      </c>
      <c r="X53" s="47">
        <f t="shared" si="16"/>
        <v>4640</v>
      </c>
      <c r="Y53" s="47">
        <f t="shared" si="17"/>
        <v>2970</v>
      </c>
      <c r="Z53" s="49">
        <f t="shared" si="18"/>
        <v>3712</v>
      </c>
      <c r="AA53" s="49">
        <f t="shared" si="19"/>
        <v>1.7490288909179039</v>
      </c>
      <c r="AB53" s="49">
        <f t="shared" si="20"/>
        <v>1.7490288909179039</v>
      </c>
      <c r="AC53" s="115">
        <f>X53/$I$5</f>
        <v>32460.318766066837</v>
      </c>
      <c r="AD53" s="116">
        <f t="shared" si="21"/>
        <v>25968.255012853471</v>
      </c>
      <c r="AE53" s="117">
        <f t="shared" si="22"/>
        <v>12.235783476348169</v>
      </c>
      <c r="AF53" s="117">
        <f t="shared" si="23"/>
        <v>13.984812367266073</v>
      </c>
      <c r="AG53" s="46"/>
    </row>
    <row r="54" spans="1:33" x14ac:dyDescent="0.3">
      <c r="A54" s="12" t="s">
        <v>87</v>
      </c>
      <c r="B54" s="12" t="s">
        <v>361</v>
      </c>
      <c r="C54" s="12"/>
      <c r="D54" s="12"/>
      <c r="E54" s="12" t="s">
        <v>361</v>
      </c>
      <c r="F54" s="12" t="str">
        <f t="shared" si="13"/>
        <v>N</v>
      </c>
      <c r="G54" s="12" t="s">
        <v>396</v>
      </c>
      <c r="H54" s="12">
        <f>VLOOKUP(A54,'Staff (19_20)'!$A$4:$D$141,2,FALSE)</f>
        <v>1455</v>
      </c>
      <c r="I54" s="12">
        <f>VLOOKUP(A54,'Staff (19_20)'!$A$4:$D$141,3,FALSE)</f>
        <v>1175</v>
      </c>
      <c r="J54" s="47">
        <f>VLOOKUP(A54,'Staff (19_20)'!$A$4:$D$141,4,FALSE)</f>
        <v>2630</v>
      </c>
      <c r="K54" s="109">
        <f t="shared" si="15"/>
        <v>7.624888492417484</v>
      </c>
      <c r="L54" s="110">
        <f>VLOOKUP(A54,'1st_Yr_Students (19_20)'!$B$4:$D$142,2,FALSE)</f>
        <v>5595</v>
      </c>
      <c r="M54" s="110">
        <f>VLOOKUP(A54,'1st_Yr_Students (19_20)'!$B$4:$D$142,3,FALSE)</f>
        <v>5850</v>
      </c>
      <c r="N54" s="118">
        <f>VLOOKUP(A54,'1st_Yr_Students (18_19)'!$B$4:$D$143,2,FALSE)</f>
        <v>5775</v>
      </c>
      <c r="O54" s="119">
        <f>VLOOKUP(A54,'1st_Yr_Students (18_19)'!$B$4:$D$143,3,FALSE)</f>
        <v>6010</v>
      </c>
      <c r="P54" s="101">
        <f>VLOOKUP(A54,'1st_Yr_Students (17_18)'!$B$4:$D$142,2,FALSE)</f>
        <v>5845</v>
      </c>
      <c r="Q54" s="113">
        <f>VLOOKUP(A54,'1st_Yr_Students (17_18)'!$B$4:$D$142,3,FALSE)</f>
        <v>6070</v>
      </c>
      <c r="R54" s="114">
        <f>VLOOKUP(A54, '1st_Yr_Students (16_17)'!$B$4:$D$142, 2, FALSE)</f>
        <v>6695</v>
      </c>
      <c r="S54" s="113">
        <f>VLOOKUP(A54, '1st_Yr_Students (16_17)'!$B$4:$D$142, 3, FALSE)</f>
        <v>6925</v>
      </c>
      <c r="T54" s="114">
        <f>VLOOKUP(A54,'1st_Yr_Students (15_16)'!$B$4:$D$143,2,FALSE)</f>
        <v>6945</v>
      </c>
      <c r="U54" s="113">
        <f>VLOOKUP(A54,'1st_Yr_Students (15_16)'!$B$4:$D$143,3,FALSE)</f>
        <v>7170</v>
      </c>
      <c r="V54" s="114">
        <f>VLOOKUP(A54,'1st_Yr_Students (14_15)'!$B$4:$D$142,2,FALSE)</f>
        <v>6325</v>
      </c>
      <c r="W54" s="47">
        <f>VLOOKUP(A54,'1st_Yr_Students (14_15)'!$B$4:$D$142,3,FALSE)</f>
        <v>6590</v>
      </c>
      <c r="X54" s="47">
        <f t="shared" si="16"/>
        <v>38615</v>
      </c>
      <c r="Y54" s="47">
        <f t="shared" si="17"/>
        <v>26755</v>
      </c>
      <c r="Z54" s="49">
        <f t="shared" si="18"/>
        <v>30892</v>
      </c>
      <c r="AA54" s="49">
        <f t="shared" si="19"/>
        <v>14.555765220429926</v>
      </c>
      <c r="AB54" s="49">
        <f t="shared" si="20"/>
        <v>22.180653712847409</v>
      </c>
      <c r="AC54" s="115">
        <f>X54/$I$5</f>
        <v>270141.20886889461</v>
      </c>
      <c r="AD54" s="116">
        <f t="shared" si="21"/>
        <v>216112.96709511569</v>
      </c>
      <c r="AE54" s="117">
        <f t="shared" si="22"/>
        <v>101.82861615068633</v>
      </c>
      <c r="AF54" s="117">
        <f t="shared" si="23"/>
        <v>124.00926986353375</v>
      </c>
      <c r="AG54" s="46"/>
    </row>
    <row r="55" spans="1:33" ht="14.55" customHeight="1" x14ac:dyDescent="0.3">
      <c r="A55" s="12" t="s">
        <v>91</v>
      </c>
      <c r="B55" s="12"/>
      <c r="C55" s="12"/>
      <c r="D55" s="12"/>
      <c r="E55" s="12"/>
      <c r="F55" s="12"/>
      <c r="G55" s="12" t="s">
        <v>319</v>
      </c>
      <c r="H55" s="12">
        <f>VLOOKUP(A55,'Staff (19_20)'!$A$4:$D$141,2,FALSE)</f>
        <v>255</v>
      </c>
      <c r="I55" s="12">
        <f>VLOOKUP(A55,'Staff (19_20)'!$A$4:$D$141,3,FALSE)</f>
        <v>205</v>
      </c>
      <c r="J55" s="47">
        <f>VLOOKUP(A55,'Staff (19_20)'!$A$4:$D$141,4,FALSE)</f>
        <v>460</v>
      </c>
      <c r="K55" s="109">
        <f t="shared" si="15"/>
        <v>1.3336306868867083</v>
      </c>
      <c r="L55" s="110">
        <f>VLOOKUP(A55,'1st_Yr_Students (19_20)'!$B$4:$D$142,2,FALSE)</f>
        <v>150</v>
      </c>
      <c r="M55" s="110">
        <f>VLOOKUP(A55,'1st_Yr_Students (19_20)'!$B$4:$D$142,3,FALSE)</f>
        <v>1765</v>
      </c>
      <c r="N55" s="118">
        <f>VLOOKUP(A55,'1st_Yr_Students (18_19)'!$B$4:$D$143,2,FALSE)</f>
        <v>320</v>
      </c>
      <c r="O55" s="119">
        <f>VLOOKUP(A55,'1st_Yr_Students (18_19)'!$B$4:$D$143,3,FALSE)</f>
        <v>1915</v>
      </c>
      <c r="P55" s="101">
        <f>VLOOKUP(A55,'1st_Yr_Students (17_18)'!$B$4:$D$142,2,FALSE)</f>
        <v>270</v>
      </c>
      <c r="Q55" s="113">
        <f>VLOOKUP(A55,'1st_Yr_Students (17_18)'!$B$4:$D$142,3,FALSE)</f>
        <v>1700</v>
      </c>
      <c r="R55" s="114">
        <f>VLOOKUP(A55, '1st_Yr_Students (16_17)'!$B$4:$D$142, 2, FALSE)</f>
        <v>230</v>
      </c>
      <c r="S55" s="113">
        <f>VLOOKUP(A55, '1st_Yr_Students (16_17)'!$B$4:$D$142, 3, FALSE)</f>
        <v>1710</v>
      </c>
      <c r="T55" s="114">
        <f>VLOOKUP(A55,'1st_Yr_Students (15_16)'!$B$4:$D$143,2,FALSE)</f>
        <v>265</v>
      </c>
      <c r="U55" s="113">
        <f>VLOOKUP(A55,'1st_Yr_Students (15_16)'!$B$4:$D$143,3,FALSE)</f>
        <v>1775</v>
      </c>
      <c r="V55" s="114">
        <f>VLOOKUP(A55,'1st_Yr_Students (14_15)'!$B$4:$D$142,2,FALSE)</f>
        <v>245</v>
      </c>
      <c r="W55" s="47">
        <f>VLOOKUP(A55,'1st_Yr_Students (14_15)'!$B$4:$D$142,3,FALSE)</f>
        <v>1600</v>
      </c>
      <c r="X55" s="47">
        <f t="shared" si="16"/>
        <v>10465</v>
      </c>
      <c r="Y55" s="47">
        <f t="shared" si="17"/>
        <v>6785</v>
      </c>
      <c r="Z55" s="49">
        <f t="shared" si="18"/>
        <v>8372</v>
      </c>
      <c r="AA55" s="49">
        <f t="shared" si="19"/>
        <v>3.9447386516068672</v>
      </c>
      <c r="AB55" s="49">
        <f t="shared" si="20"/>
        <v>5.2783693384935759</v>
      </c>
      <c r="AC55" s="115">
        <f>X55/$I$5</f>
        <v>73210.611182519278</v>
      </c>
      <c r="AD55" s="116">
        <f t="shared" si="21"/>
        <v>58568.488946015423</v>
      </c>
      <c r="AE55" s="117">
        <f t="shared" si="22"/>
        <v>27.596438379306807</v>
      </c>
      <c r="AF55" s="117">
        <f t="shared" si="23"/>
        <v>32.87480771780038</v>
      </c>
      <c r="AG55" s="46"/>
    </row>
    <row r="56" spans="1:33" x14ac:dyDescent="0.3">
      <c r="A56" s="12" t="s">
        <v>92</v>
      </c>
      <c r="B56" s="12" t="s">
        <v>361</v>
      </c>
      <c r="C56" s="12" t="s">
        <v>361</v>
      </c>
      <c r="D56" s="12" t="s">
        <v>361</v>
      </c>
      <c r="E56" s="12"/>
      <c r="F56" s="12" t="str">
        <f>IF(M56 &gt; 6000, "Y", "N")</f>
        <v>N</v>
      </c>
      <c r="G56" s="12" t="s">
        <v>394</v>
      </c>
      <c r="H56" s="12">
        <f>VLOOKUP(A56,'Staff (19_20)'!$A$4:$D$141,2,FALSE)</f>
        <v>3390</v>
      </c>
      <c r="I56" s="12">
        <f>VLOOKUP(A56,'Staff (19_20)'!$A$4:$D$141,3,FALSE)</f>
        <v>2395</v>
      </c>
      <c r="J56" s="47">
        <f>VLOOKUP(A56,'Staff (19_20)'!$A$4:$D$141,4,FALSE)</f>
        <v>5785</v>
      </c>
      <c r="K56" s="109">
        <f t="shared" si="15"/>
        <v>16.77185548617306</v>
      </c>
      <c r="L56" s="110">
        <f>VLOOKUP(A56,'1st_Yr_Students (19_20)'!$B$4:$D$142,2,FALSE)</f>
        <v>5740</v>
      </c>
      <c r="M56" s="110">
        <f>VLOOKUP(A56,'1st_Yr_Students (19_20)'!$B$4:$D$142,3,FALSE)</f>
        <v>5850</v>
      </c>
      <c r="N56" s="118">
        <f>VLOOKUP(A56,'1st_Yr_Students (18_19)'!$B$4:$D$143,2,FALSE)</f>
        <v>5450</v>
      </c>
      <c r="O56" s="119">
        <f>VLOOKUP(A56,'1st_Yr_Students (18_19)'!$B$4:$D$143,3,FALSE)</f>
        <v>5570</v>
      </c>
      <c r="P56" s="101">
        <f>VLOOKUP(A56,'1st_Yr_Students (17_18)'!$B$4:$D$142,2,FALSE)</f>
        <v>5245</v>
      </c>
      <c r="Q56" s="113">
        <f>VLOOKUP(A56,'1st_Yr_Students (17_18)'!$B$4:$D$142,3,FALSE)</f>
        <v>5360</v>
      </c>
      <c r="R56" s="114">
        <f>VLOOKUP(A56, '1st_Yr_Students (16_17)'!$B$4:$D$142, 2, FALSE)</f>
        <v>5275</v>
      </c>
      <c r="S56" s="113">
        <f>VLOOKUP(A56, '1st_Yr_Students (16_17)'!$B$4:$D$142, 3, FALSE)</f>
        <v>5405</v>
      </c>
      <c r="T56" s="114">
        <f>VLOOKUP(A56,'1st_Yr_Students (15_16)'!$B$4:$D$143,2,FALSE)</f>
        <v>4575</v>
      </c>
      <c r="U56" s="113">
        <f>VLOOKUP(A56,'1st_Yr_Students (15_16)'!$B$4:$D$143,3,FALSE)</f>
        <v>4730</v>
      </c>
      <c r="V56" s="114">
        <f>VLOOKUP(A56,'1st_Yr_Students (14_15)'!$B$4:$D$142,2,FALSE)</f>
        <v>4035</v>
      </c>
      <c r="W56" s="47">
        <f>VLOOKUP(A56,'1st_Yr_Students (14_15)'!$B$4:$D$142,3,FALSE)</f>
        <v>4160</v>
      </c>
      <c r="X56" s="47">
        <f t="shared" si="16"/>
        <v>31075</v>
      </c>
      <c r="Y56" s="47">
        <f t="shared" si="17"/>
        <v>19655</v>
      </c>
      <c r="Z56" s="49">
        <f t="shared" si="18"/>
        <v>24860</v>
      </c>
      <c r="AA56" s="49">
        <f t="shared" si="19"/>
        <v>11.713593272688332</v>
      </c>
      <c r="AB56" s="49">
        <f t="shared" si="20"/>
        <v>28.485448758861391</v>
      </c>
      <c r="AC56" s="115">
        <f>Y56/$I$5</f>
        <v>137501.63046272495</v>
      </c>
      <c r="AD56" s="116">
        <f t="shared" si="21"/>
        <v>110001.30437017996</v>
      </c>
      <c r="AE56" s="117">
        <f t="shared" si="22"/>
        <v>51.830673324918813</v>
      </c>
      <c r="AF56" s="117">
        <f t="shared" si="23"/>
        <v>80.316122083780201</v>
      </c>
      <c r="AG56" s="46"/>
    </row>
    <row r="57" spans="1:33" ht="14.55" customHeight="1" x14ac:dyDescent="0.3">
      <c r="A57" s="12" t="s">
        <v>15</v>
      </c>
      <c r="B57" s="12"/>
      <c r="C57" s="12"/>
      <c r="D57" s="12"/>
      <c r="E57" s="12"/>
      <c r="F57" s="12"/>
      <c r="G57" s="12" t="s">
        <v>410</v>
      </c>
      <c r="H57" s="12">
        <f>VLOOKUP(A57,'Staff (19_20)'!$A$4:$D$141,2,FALSE)</f>
        <v>2055</v>
      </c>
      <c r="I57" s="12">
        <f>VLOOKUP(A57,'Staff (19_20)'!$A$4:$D$141,3,FALSE)</f>
        <v>2315</v>
      </c>
      <c r="J57" s="47">
        <f>VLOOKUP(A57,'Staff (19_20)'!$A$4:$D$141,4,FALSE)</f>
        <v>4365</v>
      </c>
      <c r="K57" s="109">
        <f t="shared" si="15"/>
        <v>12.654995539696699</v>
      </c>
      <c r="L57" s="110">
        <f>VLOOKUP(A57,'1st_Yr_Students (19_20)'!$B$4:$D$142,2,FALSE)</f>
        <v>505</v>
      </c>
      <c r="M57" s="110">
        <f>VLOOKUP(A57,'1st_Yr_Students (19_20)'!$B$4:$D$142,3,FALSE)</f>
        <v>9265</v>
      </c>
      <c r="N57" s="118">
        <f>VLOOKUP(A57,'1st_Yr_Students (18_19)'!$B$4:$D$143,2,FALSE)</f>
        <v>515</v>
      </c>
      <c r="O57" s="119">
        <f>VLOOKUP(A57,'1st_Yr_Students (18_19)'!$B$4:$D$143,3,FALSE)</f>
        <v>9055</v>
      </c>
      <c r="P57" s="101">
        <f>VLOOKUP(A57,'1st_Yr_Students (17_18)'!$B$4:$D$142,2,FALSE)</f>
        <v>565</v>
      </c>
      <c r="Q57" s="113">
        <f>VLOOKUP(A57,'1st_Yr_Students (17_18)'!$B$4:$D$142,3,FALSE)</f>
        <v>9605</v>
      </c>
      <c r="R57" s="114">
        <f>VLOOKUP(A57, '1st_Yr_Students (16_17)'!$B$4:$D$142, 2, FALSE)</f>
        <v>530</v>
      </c>
      <c r="S57" s="113">
        <f>VLOOKUP(A57, '1st_Yr_Students (16_17)'!$B$4:$D$142, 3, FALSE)</f>
        <v>9310</v>
      </c>
      <c r="T57" s="114">
        <f>VLOOKUP(A57,'1st_Yr_Students (15_16)'!$B$4:$D$143,2,FALSE)</f>
        <v>435</v>
      </c>
      <c r="U57" s="113">
        <f>VLOOKUP(A57,'1st_Yr_Students (15_16)'!$B$4:$D$143,3,FALSE)</f>
        <v>9290</v>
      </c>
      <c r="V57" s="114">
        <f>VLOOKUP(A57,'1st_Yr_Students (14_15)'!$B$4:$D$142,2,FALSE)</f>
        <v>395</v>
      </c>
      <c r="W57" s="47">
        <f>VLOOKUP(A57,'1st_Yr_Students (14_15)'!$B$4:$D$142,3,FALSE)</f>
        <v>9595</v>
      </c>
      <c r="X57" s="47">
        <f t="shared" si="16"/>
        <v>56120</v>
      </c>
      <c r="Y57" s="47">
        <f t="shared" si="17"/>
        <v>37800</v>
      </c>
      <c r="Z57" s="49">
        <f t="shared" si="18"/>
        <v>44896</v>
      </c>
      <c r="AA57" s="49">
        <f t="shared" si="19"/>
        <v>21.154202878946716</v>
      </c>
      <c r="AB57" s="49">
        <f t="shared" si="20"/>
        <v>33.809198418643419</v>
      </c>
      <c r="AC57" s="115">
        <f t="shared" ref="AC57:AC78" si="24">X57/$I$5</f>
        <v>392601.95886889461</v>
      </c>
      <c r="AD57" s="116">
        <f t="shared" si="21"/>
        <v>314081.56709511572</v>
      </c>
      <c r="AE57" s="117">
        <f t="shared" si="22"/>
        <v>147.98969152859038</v>
      </c>
      <c r="AF57" s="117">
        <f t="shared" si="23"/>
        <v>181.79888994723382</v>
      </c>
      <c r="AG57" s="46"/>
    </row>
    <row r="58" spans="1:33" x14ac:dyDescent="0.3">
      <c r="A58" s="12" t="s">
        <v>251</v>
      </c>
      <c r="B58" s="12" t="s">
        <v>361</v>
      </c>
      <c r="C58" s="12"/>
      <c r="D58" s="12"/>
      <c r="E58" s="12"/>
      <c r="F58" s="12" t="str">
        <f>IF(M58 &gt; 6000, "Y", "N")</f>
        <v>N</v>
      </c>
      <c r="G58" s="12" t="s">
        <v>394</v>
      </c>
      <c r="H58" s="12" t="e">
        <f>VLOOKUP(A58,'Staff (19_20)'!$A$4:$D$141,2,FALSE)</f>
        <v>#N/A</v>
      </c>
      <c r="I58" s="12" t="e">
        <f>VLOOKUP(A58,'Staff (19_20)'!$A$4:$D$141,3,FALSE)</f>
        <v>#N/A</v>
      </c>
      <c r="J58" s="47"/>
      <c r="K58" s="109">
        <f t="shared" si="15"/>
        <v>0</v>
      </c>
      <c r="L58" s="110">
        <f>VLOOKUP(A58,'1st_Yr_Students (19_20)'!$B$4:$D$142,2,FALSE)</f>
        <v>185</v>
      </c>
      <c r="M58" s="110">
        <f>VLOOKUP(A58,'1st_Yr_Students (19_20)'!$B$4:$D$142,3,FALSE)</f>
        <v>185</v>
      </c>
      <c r="N58" s="118">
        <f>VLOOKUP(A58,'1st_Yr_Students (18_19)'!$B$4:$D$143,2,FALSE)</f>
        <v>155</v>
      </c>
      <c r="O58" s="119">
        <f>VLOOKUP(A58,'1st_Yr_Students (18_19)'!$B$4:$D$143,3,FALSE)</f>
        <v>155</v>
      </c>
      <c r="P58" s="101">
        <f>VLOOKUP(A58,'1st_Yr_Students (17_18)'!$B$4:$D$142,2,FALSE)</f>
        <v>220</v>
      </c>
      <c r="Q58" s="113">
        <f>VLOOKUP(A58,'1st_Yr_Students (17_18)'!$B$4:$D$142,3,FALSE)</f>
        <v>220</v>
      </c>
      <c r="R58" s="114">
        <f>VLOOKUP(A58, '1st_Yr_Students (16_17)'!$B$4:$D$142, 2, FALSE)</f>
        <v>185</v>
      </c>
      <c r="S58" s="113">
        <f>VLOOKUP(A58, '1st_Yr_Students (16_17)'!$B$4:$D$142, 3, FALSE)</f>
        <v>190</v>
      </c>
      <c r="T58" s="114">
        <f>VLOOKUP(A58,'1st_Yr_Students (15_16)'!$B$4:$D$143,2,FALSE)</f>
        <v>170</v>
      </c>
      <c r="U58" s="113">
        <f>VLOOKUP(A58,'1st_Yr_Students (15_16)'!$B$4:$D$143,3,FALSE)</f>
        <v>175</v>
      </c>
      <c r="V58" s="114">
        <f>VLOOKUP(A58,'1st_Yr_Students (14_15)'!$B$4:$D$142,2,FALSE)</f>
        <v>270</v>
      </c>
      <c r="W58" s="47">
        <f>VLOOKUP(A58,'1st_Yr_Students (14_15)'!$B$4:$D$142,3,FALSE)</f>
        <v>275</v>
      </c>
      <c r="X58" s="47">
        <f t="shared" si="16"/>
        <v>1200</v>
      </c>
      <c r="Y58" s="47">
        <f t="shared" si="17"/>
        <v>860</v>
      </c>
      <c r="Z58" s="49">
        <f t="shared" si="18"/>
        <v>960</v>
      </c>
      <c r="AA58" s="49">
        <f t="shared" si="19"/>
        <v>0.45233505799600959</v>
      </c>
      <c r="AB58" s="49">
        <f t="shared" si="20"/>
        <v>0.45233505799600959</v>
      </c>
      <c r="AC58" s="115">
        <f t="shared" si="24"/>
        <v>8394.9100257069404</v>
      </c>
      <c r="AD58" s="116">
        <f t="shared" si="21"/>
        <v>6715.9280205655523</v>
      </c>
      <c r="AE58" s="117">
        <f t="shared" si="22"/>
        <v>3.1644267611245263</v>
      </c>
      <c r="AF58" s="117">
        <f t="shared" si="23"/>
        <v>3.6167618191205357</v>
      </c>
      <c r="AG58" s="46"/>
    </row>
    <row r="59" spans="1:33" ht="14.55" customHeight="1" x14ac:dyDescent="0.3">
      <c r="A59" s="12" t="s">
        <v>95</v>
      </c>
      <c r="B59" s="12"/>
      <c r="C59" s="12"/>
      <c r="D59" s="12"/>
      <c r="E59" s="12"/>
      <c r="F59" s="12"/>
      <c r="G59" s="12" t="s">
        <v>319</v>
      </c>
      <c r="H59" s="12">
        <f>VLOOKUP(A59,'Staff (19_20)'!$A$4:$D$141,2,FALSE)</f>
        <v>590</v>
      </c>
      <c r="I59" s="12">
        <f>VLOOKUP(A59,'Staff (19_20)'!$A$4:$D$141,3,FALSE)</f>
        <v>770</v>
      </c>
      <c r="J59" s="47">
        <f>VLOOKUP(A59,'Staff (19_20)'!$A$4:$D$141,4,FALSE)</f>
        <v>1360</v>
      </c>
      <c r="K59" s="109">
        <f t="shared" si="15"/>
        <v>3.9429081177520069</v>
      </c>
      <c r="L59" s="110">
        <f>VLOOKUP(A59,'1st_Yr_Students (19_20)'!$B$4:$D$142,2,FALSE)</f>
        <v>280</v>
      </c>
      <c r="M59" s="110">
        <f>VLOOKUP(A59,'1st_Yr_Students (19_20)'!$B$4:$D$142,3,FALSE)</f>
        <v>4045</v>
      </c>
      <c r="N59" s="118">
        <f>VLOOKUP(A59,'1st_Yr_Students (18_19)'!$B$4:$D$143,2,FALSE)</f>
        <v>315</v>
      </c>
      <c r="O59" s="119">
        <f>VLOOKUP(A59,'1st_Yr_Students (18_19)'!$B$4:$D$143,3,FALSE)</f>
        <v>3800</v>
      </c>
      <c r="P59" s="101">
        <f>VLOOKUP(A59,'1st_Yr_Students (17_18)'!$B$4:$D$142,2,FALSE)</f>
        <v>365</v>
      </c>
      <c r="Q59" s="113">
        <f>VLOOKUP(A59,'1st_Yr_Students (17_18)'!$B$4:$D$142,3,FALSE)</f>
        <v>3985</v>
      </c>
      <c r="R59" s="114">
        <f>VLOOKUP(A59, '1st_Yr_Students (16_17)'!$B$4:$D$142, 2, FALSE)</f>
        <v>370</v>
      </c>
      <c r="S59" s="113">
        <f>VLOOKUP(A59, '1st_Yr_Students (16_17)'!$B$4:$D$142, 3, FALSE)</f>
        <v>3965</v>
      </c>
      <c r="T59" s="114">
        <f>VLOOKUP(A59,'1st_Yr_Students (15_16)'!$B$4:$D$143,2,FALSE)</f>
        <v>355</v>
      </c>
      <c r="U59" s="113">
        <f>VLOOKUP(A59,'1st_Yr_Students (15_16)'!$B$4:$D$143,3,FALSE)</f>
        <v>3760</v>
      </c>
      <c r="V59" s="114">
        <f>VLOOKUP(A59,'1st_Yr_Students (14_15)'!$B$4:$D$142,2,FALSE)</f>
        <v>360</v>
      </c>
      <c r="W59" s="47">
        <f>VLOOKUP(A59,'1st_Yr_Students (14_15)'!$B$4:$D$142,3,FALSE)</f>
        <v>3820</v>
      </c>
      <c r="X59" s="47">
        <f t="shared" si="16"/>
        <v>23375</v>
      </c>
      <c r="Y59" s="47">
        <f t="shared" si="17"/>
        <v>15530</v>
      </c>
      <c r="Z59" s="49">
        <f t="shared" si="18"/>
        <v>18700</v>
      </c>
      <c r="AA59" s="49">
        <f t="shared" si="19"/>
        <v>8.8111099838806037</v>
      </c>
      <c r="AB59" s="49">
        <f t="shared" si="20"/>
        <v>12.75401810163261</v>
      </c>
      <c r="AC59" s="115">
        <f t="shared" si="24"/>
        <v>163525.85154241647</v>
      </c>
      <c r="AD59" s="116">
        <f t="shared" si="21"/>
        <v>130820.68123393318</v>
      </c>
      <c r="AE59" s="117">
        <f t="shared" si="22"/>
        <v>61.640396284404844</v>
      </c>
      <c r="AF59" s="117">
        <f t="shared" si="23"/>
        <v>74.394414386037454</v>
      </c>
      <c r="AG59" s="46"/>
    </row>
    <row r="60" spans="1:33" x14ac:dyDescent="0.3">
      <c r="A60" s="12" t="s">
        <v>96</v>
      </c>
      <c r="B60" s="12" t="s">
        <v>361</v>
      </c>
      <c r="C60" s="12"/>
      <c r="D60" s="12"/>
      <c r="E60" s="12"/>
      <c r="F60" s="12" t="str">
        <f t="shared" ref="F60:F76" si="25">IF(M60 &gt; 6000, "Y", "N")</f>
        <v>N</v>
      </c>
      <c r="G60" s="12" t="s">
        <v>394</v>
      </c>
      <c r="H60" s="12">
        <f>VLOOKUP(A60,'Staff (19_20)'!$A$4:$D$141,2,FALSE)</f>
        <v>555</v>
      </c>
      <c r="I60" s="12">
        <f>VLOOKUP(A60,'Staff (19_20)'!$A$4:$D$141,3,FALSE)</f>
        <v>520</v>
      </c>
      <c r="J60" s="47">
        <f>VLOOKUP(A60,'Staff (19_20)'!$A$4:$D$141,4,FALSE)</f>
        <v>1075</v>
      </c>
      <c r="K60" s="109">
        <f t="shared" si="15"/>
        <v>3.1166369313113291</v>
      </c>
      <c r="L60" s="110">
        <f>VLOOKUP(A60,'1st_Yr_Students (19_20)'!$B$4:$D$142,2,FALSE)</f>
        <v>3530</v>
      </c>
      <c r="M60" s="110">
        <f>VLOOKUP(A60,'1st_Yr_Students (19_20)'!$B$4:$D$142,3,FALSE)</f>
        <v>3555</v>
      </c>
      <c r="N60" s="118">
        <f>VLOOKUP(A60,'1st_Yr_Students (18_19)'!$B$4:$D$143,2,FALSE)</f>
        <v>4210</v>
      </c>
      <c r="O60" s="119">
        <f>VLOOKUP(A60,'1st_Yr_Students (18_19)'!$B$4:$D$143,3,FALSE)</f>
        <v>4235</v>
      </c>
      <c r="P60" s="101">
        <f>VLOOKUP(A60,'1st_Yr_Students (17_18)'!$B$4:$D$142,2,FALSE)</f>
        <v>4550</v>
      </c>
      <c r="Q60" s="113">
        <f>VLOOKUP(A60,'1st_Yr_Students (17_18)'!$B$4:$D$142,3,FALSE)</f>
        <v>4595</v>
      </c>
      <c r="R60" s="114">
        <f>VLOOKUP(A60, '1st_Yr_Students (16_17)'!$B$4:$D$142, 2, FALSE)</f>
        <v>4470</v>
      </c>
      <c r="S60" s="113">
        <f>VLOOKUP(A60, '1st_Yr_Students (16_17)'!$B$4:$D$142, 3, FALSE)</f>
        <v>4495</v>
      </c>
      <c r="T60" s="114">
        <f>VLOOKUP(A60,'1st_Yr_Students (15_16)'!$B$4:$D$143,2,FALSE)</f>
        <v>4005</v>
      </c>
      <c r="U60" s="113">
        <f>VLOOKUP(A60,'1st_Yr_Students (15_16)'!$B$4:$D$143,3,FALSE)</f>
        <v>4045</v>
      </c>
      <c r="V60" s="114">
        <f>VLOOKUP(A60,'1st_Yr_Students (14_15)'!$B$4:$D$142,2,FALSE)</f>
        <v>2970</v>
      </c>
      <c r="W60" s="47">
        <f>VLOOKUP(A60,'1st_Yr_Students (14_15)'!$B$4:$D$142,3,FALSE)</f>
        <v>3015</v>
      </c>
      <c r="X60" s="47">
        <f t="shared" si="16"/>
        <v>23940</v>
      </c>
      <c r="Y60" s="47">
        <f t="shared" si="17"/>
        <v>16150</v>
      </c>
      <c r="Z60" s="49">
        <f t="shared" si="18"/>
        <v>19152</v>
      </c>
      <c r="AA60" s="49">
        <f t="shared" si="19"/>
        <v>9.0240844070203927</v>
      </c>
      <c r="AB60" s="49">
        <f t="shared" si="20"/>
        <v>12.140721338331723</v>
      </c>
      <c r="AC60" s="115">
        <f t="shared" si="24"/>
        <v>167478.45501285346</v>
      </c>
      <c r="AD60" s="116">
        <f t="shared" si="21"/>
        <v>133982.76401028279</v>
      </c>
      <c r="AE60" s="117">
        <f t="shared" si="22"/>
        <v>63.130313884434308</v>
      </c>
      <c r="AF60" s="117">
        <f t="shared" si="23"/>
        <v>75.271035222766031</v>
      </c>
      <c r="AG60" s="46"/>
    </row>
    <row r="61" spans="1:33" x14ac:dyDescent="0.3">
      <c r="A61" s="12" t="s">
        <v>97</v>
      </c>
      <c r="B61" s="12" t="s">
        <v>361</v>
      </c>
      <c r="C61" s="12"/>
      <c r="D61" s="12"/>
      <c r="E61" s="12"/>
      <c r="F61" s="12" t="str">
        <f t="shared" si="25"/>
        <v>N</v>
      </c>
      <c r="G61" s="12" t="s">
        <v>394</v>
      </c>
      <c r="H61" s="12">
        <f>VLOOKUP(A61,'Staff (19_20)'!$A$4:$D$141,2,FALSE)</f>
        <v>180</v>
      </c>
      <c r="I61" s="12">
        <f>VLOOKUP(A61,'Staff (19_20)'!$A$4:$D$141,3,FALSE)</f>
        <v>320</v>
      </c>
      <c r="J61" s="47">
        <f>VLOOKUP(A61,'Staff (19_20)'!$A$4:$D$141,4,FALSE)</f>
        <v>500</v>
      </c>
      <c r="K61" s="109">
        <f t="shared" si="15"/>
        <v>1.4495985727029437</v>
      </c>
      <c r="L61" s="110">
        <f>VLOOKUP(A61,'1st_Yr_Students (19_20)'!$B$4:$D$142,2,FALSE)</f>
        <v>290</v>
      </c>
      <c r="M61" s="110">
        <f>VLOOKUP(A61,'1st_Yr_Students (19_20)'!$B$4:$D$142,3,FALSE)</f>
        <v>300</v>
      </c>
      <c r="N61" s="118">
        <f>VLOOKUP(A61,'1st_Yr_Students (18_19)'!$B$4:$D$143,2,FALSE)</f>
        <v>305</v>
      </c>
      <c r="O61" s="119">
        <f>VLOOKUP(A61,'1st_Yr_Students (18_19)'!$B$4:$D$143,3,FALSE)</f>
        <v>325</v>
      </c>
      <c r="P61" s="101">
        <f>VLOOKUP(A61,'1st_Yr_Students (17_18)'!$B$4:$D$142,2,FALSE)</f>
        <v>325</v>
      </c>
      <c r="Q61" s="113">
        <f>VLOOKUP(A61,'1st_Yr_Students (17_18)'!$B$4:$D$142,3,FALSE)</f>
        <v>335</v>
      </c>
      <c r="R61" s="114">
        <f>VLOOKUP(A61, '1st_Yr_Students (16_17)'!$B$4:$D$142, 2, FALSE)</f>
        <v>335</v>
      </c>
      <c r="S61" s="113">
        <f>VLOOKUP(A61, '1st_Yr_Students (16_17)'!$B$4:$D$142, 3, FALSE)</f>
        <v>350</v>
      </c>
      <c r="T61" s="114">
        <f>VLOOKUP(A61,'1st_Yr_Students (15_16)'!$B$4:$D$143,2,FALSE)</f>
        <v>340</v>
      </c>
      <c r="U61" s="113">
        <f>VLOOKUP(A61,'1st_Yr_Students (15_16)'!$B$4:$D$143,3,FALSE)</f>
        <v>360</v>
      </c>
      <c r="V61" s="114">
        <f>VLOOKUP(A61,'1st_Yr_Students (14_15)'!$B$4:$D$142,2,FALSE)</f>
        <v>250</v>
      </c>
      <c r="W61" s="47">
        <f>VLOOKUP(A61,'1st_Yr_Students (14_15)'!$B$4:$D$142,3,FALSE)</f>
        <v>260</v>
      </c>
      <c r="X61" s="47">
        <f t="shared" si="16"/>
        <v>1930</v>
      </c>
      <c r="Y61" s="47">
        <f t="shared" si="17"/>
        <v>1305</v>
      </c>
      <c r="Z61" s="49">
        <f t="shared" si="18"/>
        <v>1544</v>
      </c>
      <c r="AA61" s="49">
        <f t="shared" si="19"/>
        <v>0.72750555161024877</v>
      </c>
      <c r="AB61" s="49">
        <f t="shared" si="20"/>
        <v>2.1771041243131926</v>
      </c>
      <c r="AC61" s="115">
        <f t="shared" si="24"/>
        <v>13501.813624678663</v>
      </c>
      <c r="AD61" s="116">
        <f t="shared" si="21"/>
        <v>10801.450899742931</v>
      </c>
      <c r="AE61" s="117">
        <f t="shared" si="22"/>
        <v>5.0894530408086132</v>
      </c>
      <c r="AF61" s="117">
        <f t="shared" si="23"/>
        <v>7.2665571651218057</v>
      </c>
      <c r="AG61" s="46"/>
    </row>
    <row r="62" spans="1:33" x14ac:dyDescent="0.3">
      <c r="A62" s="12" t="s">
        <v>257</v>
      </c>
      <c r="B62" s="12" t="s">
        <v>361</v>
      </c>
      <c r="C62" s="12"/>
      <c r="D62" s="12"/>
      <c r="E62" s="12"/>
      <c r="F62" s="12" t="str">
        <f t="shared" si="25"/>
        <v>N</v>
      </c>
      <c r="G62" s="12" t="s">
        <v>394</v>
      </c>
      <c r="H62" s="12">
        <f>VLOOKUP(A62,'Staff (19_20)'!$A$4:$D$141,2,FALSE)</f>
        <v>295</v>
      </c>
      <c r="I62" s="12">
        <f>VLOOKUP(A62,'Staff (19_20)'!$A$4:$D$141,3,FALSE)</f>
        <v>0</v>
      </c>
      <c r="J62" s="47">
        <f>VLOOKUP(A62,'Staff (19_20)'!$A$4:$D$141,4,FALSE)</f>
        <v>0</v>
      </c>
      <c r="K62" s="109">
        <f t="shared" si="15"/>
        <v>0</v>
      </c>
      <c r="L62" s="110">
        <f>VLOOKUP(A62,'1st_Yr_Students (19_20)'!$B$4:$D$142,2,FALSE)</f>
        <v>130</v>
      </c>
      <c r="M62" s="110">
        <f>VLOOKUP(A62,'1st_Yr_Students (19_20)'!$B$4:$D$142,3,FALSE)</f>
        <v>150</v>
      </c>
      <c r="N62" s="118">
        <f>VLOOKUP(A62,'1st_Yr_Students (18_19)'!$B$4:$D$143,2,FALSE)</f>
        <v>140</v>
      </c>
      <c r="O62" s="119">
        <f>VLOOKUP(A62,'1st_Yr_Students (18_19)'!$B$4:$D$143,3,FALSE)</f>
        <v>155</v>
      </c>
      <c r="P62" s="101">
        <f>VLOOKUP(A62,'1st_Yr_Students (17_18)'!$B$4:$D$142,2,FALSE)</f>
        <v>145</v>
      </c>
      <c r="Q62" s="113">
        <f>VLOOKUP(A62,'1st_Yr_Students (17_18)'!$B$4:$D$142,3,FALSE)</f>
        <v>165</v>
      </c>
      <c r="R62" s="114">
        <f>VLOOKUP(A62, '1st_Yr_Students (16_17)'!$B$4:$D$142, 2, FALSE)</f>
        <v>145</v>
      </c>
      <c r="S62" s="113">
        <f>VLOOKUP(A62, '1st_Yr_Students (16_17)'!$B$4:$D$142, 3, FALSE)</f>
        <v>170</v>
      </c>
      <c r="T62" s="114">
        <f>VLOOKUP(A62,'1st_Yr_Students (15_16)'!$B$4:$D$143,2,FALSE)</f>
        <v>140</v>
      </c>
      <c r="U62" s="113">
        <f>VLOOKUP(A62,'1st_Yr_Students (15_16)'!$B$4:$D$143,3,FALSE)</f>
        <v>155</v>
      </c>
      <c r="V62" s="114">
        <f>VLOOKUP(A62,'1st_Yr_Students (14_15)'!$B$4:$D$142,2,FALSE)</f>
        <v>165</v>
      </c>
      <c r="W62" s="47">
        <f>VLOOKUP(A62,'1st_Yr_Students (14_15)'!$B$4:$D$142,3,FALSE)</f>
        <v>175</v>
      </c>
      <c r="X62" s="47">
        <f t="shared" si="16"/>
        <v>970</v>
      </c>
      <c r="Y62" s="47">
        <f t="shared" si="17"/>
        <v>665</v>
      </c>
      <c r="Z62" s="49">
        <f t="shared" si="18"/>
        <v>776</v>
      </c>
      <c r="AA62" s="49">
        <f t="shared" si="19"/>
        <v>0.36563750521344113</v>
      </c>
      <c r="AB62" s="49">
        <f t="shared" si="20"/>
        <v>0.36563750521344113</v>
      </c>
      <c r="AC62" s="115">
        <f t="shared" si="24"/>
        <v>6785.8856041131103</v>
      </c>
      <c r="AD62" s="116">
        <f t="shared" si="21"/>
        <v>5428.7084832904884</v>
      </c>
      <c r="AE62" s="117">
        <f t="shared" si="22"/>
        <v>2.5579116319089921</v>
      </c>
      <c r="AF62" s="117">
        <f t="shared" si="23"/>
        <v>2.9235491371224334</v>
      </c>
      <c r="AG62" s="46"/>
    </row>
    <row r="63" spans="1:33" x14ac:dyDescent="0.3">
      <c r="A63" s="12" t="s">
        <v>100</v>
      </c>
      <c r="B63" s="12" t="s">
        <v>361</v>
      </c>
      <c r="C63" s="12"/>
      <c r="D63" s="12" t="s">
        <v>361</v>
      </c>
      <c r="E63" s="12"/>
      <c r="F63" s="12" t="str">
        <f t="shared" si="25"/>
        <v>N</v>
      </c>
      <c r="G63" s="12" t="s">
        <v>394</v>
      </c>
      <c r="H63" s="12">
        <f>VLOOKUP(A63,'Staff (19_20)'!$A$4:$D$141,2,FALSE)</f>
        <v>1150</v>
      </c>
      <c r="I63" s="12">
        <f>VLOOKUP(A63,'Staff (19_20)'!$A$4:$D$141,3,FALSE)</f>
        <v>920</v>
      </c>
      <c r="J63" s="47">
        <f>VLOOKUP(A63,'Staff (19_20)'!$A$4:$D$141,4,FALSE)</f>
        <v>2075</v>
      </c>
      <c r="K63" s="109">
        <f t="shared" si="15"/>
        <v>6.0158340767172165</v>
      </c>
      <c r="L63" s="110">
        <f>VLOOKUP(A63,'1st_Yr_Students (19_20)'!$B$4:$D$142,2,FALSE)</f>
        <v>3600</v>
      </c>
      <c r="M63" s="110">
        <f>VLOOKUP(A63,'1st_Yr_Students (19_20)'!$B$4:$D$142,3,FALSE)</f>
        <v>3675</v>
      </c>
      <c r="N63" s="118">
        <f>VLOOKUP(A63,'1st_Yr_Students (18_19)'!$B$4:$D$143,2,FALSE)</f>
        <v>3270</v>
      </c>
      <c r="O63" s="119">
        <f>VLOOKUP(A63,'1st_Yr_Students (18_19)'!$B$4:$D$143,3,FALSE)</f>
        <v>3345</v>
      </c>
      <c r="P63" s="101">
        <f>VLOOKUP(A63,'1st_Yr_Students (17_18)'!$B$4:$D$142,2,FALSE)</f>
        <v>3205</v>
      </c>
      <c r="Q63" s="113">
        <f>VLOOKUP(A63,'1st_Yr_Students (17_18)'!$B$4:$D$142,3,FALSE)</f>
        <v>3285</v>
      </c>
      <c r="R63" s="114">
        <f>VLOOKUP(A63, '1st_Yr_Students (16_17)'!$B$4:$D$142, 2, FALSE)</f>
        <v>3125</v>
      </c>
      <c r="S63" s="113">
        <f>VLOOKUP(A63, '1st_Yr_Students (16_17)'!$B$4:$D$142, 3, FALSE)</f>
        <v>3205</v>
      </c>
      <c r="T63" s="114">
        <f>VLOOKUP(A63,'1st_Yr_Students (15_16)'!$B$4:$D$143,2,FALSE)</f>
        <v>2870</v>
      </c>
      <c r="U63" s="113">
        <f>VLOOKUP(A63,'1st_Yr_Students (15_16)'!$B$4:$D$143,3,FALSE)</f>
        <v>2960</v>
      </c>
      <c r="V63" s="114">
        <f>VLOOKUP(A63,'1st_Yr_Students (14_15)'!$B$4:$D$142,2,FALSE)</f>
        <v>2725</v>
      </c>
      <c r="W63" s="47">
        <f>VLOOKUP(A63,'1st_Yr_Students (14_15)'!$B$4:$D$142,3,FALSE)</f>
        <v>2820</v>
      </c>
      <c r="X63" s="47">
        <f t="shared" si="16"/>
        <v>19290</v>
      </c>
      <c r="Y63" s="47">
        <f t="shared" si="17"/>
        <v>12270</v>
      </c>
      <c r="Z63" s="49">
        <f t="shared" si="18"/>
        <v>15432</v>
      </c>
      <c r="AA63" s="49">
        <f t="shared" si="19"/>
        <v>7.2712860572858551</v>
      </c>
      <c r="AB63" s="49">
        <f t="shared" si="20"/>
        <v>13.287120134003072</v>
      </c>
      <c r="AC63" s="115">
        <f t="shared" si="24"/>
        <v>134948.17866323909</v>
      </c>
      <c r="AD63" s="116">
        <f t="shared" si="21"/>
        <v>107958.54293059127</v>
      </c>
      <c r="AE63" s="117">
        <f t="shared" si="22"/>
        <v>50.868160185076768</v>
      </c>
      <c r="AF63" s="117">
        <f t="shared" si="23"/>
        <v>64.155280319079836</v>
      </c>
      <c r="AG63" s="46"/>
    </row>
    <row r="64" spans="1:33" x14ac:dyDescent="0.3">
      <c r="A64" s="12" t="s">
        <v>110</v>
      </c>
      <c r="B64" s="12" t="s">
        <v>361</v>
      </c>
      <c r="C64" s="12"/>
      <c r="D64" s="12" t="s">
        <v>361</v>
      </c>
      <c r="E64" s="12" t="s">
        <v>361</v>
      </c>
      <c r="F64" s="12" t="str">
        <f t="shared" si="25"/>
        <v>Y</v>
      </c>
      <c r="G64" s="12" t="s">
        <v>397</v>
      </c>
      <c r="H64" s="12">
        <f>VLOOKUP(A64,'Staff (19_20)'!$A$4:$D$141,2,FALSE)</f>
        <v>2085</v>
      </c>
      <c r="I64" s="12">
        <f>VLOOKUP(A64,'Staff (19_20)'!$A$4:$D$141,3,FALSE)</f>
        <v>2240</v>
      </c>
      <c r="J64" s="47">
        <f>VLOOKUP(A64,'Staff (19_20)'!$A$4:$D$141,4,FALSE)</f>
        <v>4325</v>
      </c>
      <c r="K64" s="109">
        <f t="shared" si="15"/>
        <v>12.539027653880463</v>
      </c>
      <c r="L64" s="110">
        <f>VLOOKUP(A64,'1st_Yr_Students (19_20)'!$B$4:$D$142,2,FALSE)</f>
        <v>11540</v>
      </c>
      <c r="M64" s="110">
        <f>VLOOKUP(A64,'1st_Yr_Students (19_20)'!$B$4:$D$142,3,FALSE)</f>
        <v>11700</v>
      </c>
      <c r="N64" s="118">
        <f>VLOOKUP(A64,'1st_Yr_Students (18_19)'!$B$4:$D$143,2,FALSE)</f>
        <v>11730</v>
      </c>
      <c r="O64" s="119">
        <f>VLOOKUP(A64,'1st_Yr_Students (18_19)'!$B$4:$D$143,3,FALSE)</f>
        <v>11905</v>
      </c>
      <c r="P64" s="101">
        <f>VLOOKUP(A64,'1st_Yr_Students (17_18)'!$B$4:$D$142,2,FALSE)</f>
        <v>11515</v>
      </c>
      <c r="Q64" s="113">
        <f>VLOOKUP(A64,'1st_Yr_Students (17_18)'!$B$4:$D$142,3,FALSE)</f>
        <v>11705</v>
      </c>
      <c r="R64" s="114">
        <f>VLOOKUP(A64, '1st_Yr_Students (16_17)'!$B$4:$D$142, 2, FALSE)</f>
        <v>11105</v>
      </c>
      <c r="S64" s="113">
        <f>VLOOKUP(A64, '1st_Yr_Students (16_17)'!$B$4:$D$142, 3, FALSE)</f>
        <v>11295</v>
      </c>
      <c r="T64" s="114">
        <f>VLOOKUP(A64,'1st_Yr_Students (15_16)'!$B$4:$D$143,2,FALSE)</f>
        <v>11325</v>
      </c>
      <c r="U64" s="113">
        <f>VLOOKUP(A64,'1st_Yr_Students (15_16)'!$B$4:$D$143,3,FALSE)</f>
        <v>11515</v>
      </c>
      <c r="V64" s="114">
        <f>VLOOKUP(A64,'1st_Yr_Students (14_15)'!$B$4:$D$142,2,FALSE)</f>
        <v>10920</v>
      </c>
      <c r="W64" s="47">
        <f>VLOOKUP(A64,'1st_Yr_Students (14_15)'!$B$4:$D$142,3,FALSE)</f>
        <v>11125</v>
      </c>
      <c r="X64" s="47">
        <f t="shared" si="16"/>
        <v>69245</v>
      </c>
      <c r="Y64" s="47">
        <f t="shared" si="17"/>
        <v>45640</v>
      </c>
      <c r="Z64" s="49">
        <f t="shared" si="18"/>
        <v>55396</v>
      </c>
      <c r="AA64" s="49">
        <f t="shared" si="19"/>
        <v>26.101617575778072</v>
      </c>
      <c r="AB64" s="49">
        <f t="shared" si="20"/>
        <v>38.640645229658531</v>
      </c>
      <c r="AC64" s="115">
        <f t="shared" si="24"/>
        <v>484421.28727506427</v>
      </c>
      <c r="AD64" s="116">
        <f t="shared" si="21"/>
        <v>387537.02982005145</v>
      </c>
      <c r="AE64" s="117">
        <f t="shared" si="22"/>
        <v>182.60060922838989</v>
      </c>
      <c r="AF64" s="117">
        <f t="shared" si="23"/>
        <v>221.24125445804842</v>
      </c>
      <c r="AG64" s="46"/>
    </row>
    <row r="65" spans="1:33" x14ac:dyDescent="0.3">
      <c r="A65" s="12" t="s">
        <v>108</v>
      </c>
      <c r="B65" s="12" t="s">
        <v>361</v>
      </c>
      <c r="C65" s="12"/>
      <c r="D65" s="12" t="s">
        <v>361</v>
      </c>
      <c r="E65" s="12"/>
      <c r="F65" s="12" t="str">
        <f t="shared" si="25"/>
        <v>N</v>
      </c>
      <c r="G65" s="12" t="s">
        <v>394</v>
      </c>
      <c r="H65" s="12">
        <f>VLOOKUP(A65,'Staff (19_20)'!$A$4:$D$141,2,FALSE)</f>
        <v>635</v>
      </c>
      <c r="I65" s="12">
        <f>VLOOKUP(A65,'Staff (19_20)'!$A$4:$D$141,3,FALSE)</f>
        <v>545</v>
      </c>
      <c r="J65" s="47">
        <f>VLOOKUP(A65,'Staff (19_20)'!$A$4:$D$141,4,FALSE)</f>
        <v>1180</v>
      </c>
      <c r="K65" s="109">
        <f t="shared" si="15"/>
        <v>3.4210526315789473</v>
      </c>
      <c r="L65" s="110">
        <f>VLOOKUP(A65,'1st_Yr_Students (19_20)'!$B$4:$D$142,2,FALSE)</f>
        <v>1485</v>
      </c>
      <c r="M65" s="110">
        <f>VLOOKUP(A65,'1st_Yr_Students (19_20)'!$B$4:$D$142,3,FALSE)</f>
        <v>1530</v>
      </c>
      <c r="N65" s="118">
        <f>VLOOKUP(A65,'1st_Yr_Students (18_19)'!$B$4:$D$143,2,FALSE)</f>
        <v>1175</v>
      </c>
      <c r="O65" s="119">
        <f>VLOOKUP(A65,'1st_Yr_Students (18_19)'!$B$4:$D$143,3,FALSE)</f>
        <v>1215</v>
      </c>
      <c r="P65" s="101">
        <f>VLOOKUP(A65,'1st_Yr_Students (17_18)'!$B$4:$D$142,2,FALSE)</f>
        <v>1350</v>
      </c>
      <c r="Q65" s="113">
        <f>VLOOKUP(A65,'1st_Yr_Students (17_18)'!$B$4:$D$142,3,FALSE)</f>
        <v>1395</v>
      </c>
      <c r="R65" s="114">
        <f>VLOOKUP(A65, '1st_Yr_Students (16_17)'!$B$4:$D$142, 2, FALSE)</f>
        <v>1615</v>
      </c>
      <c r="S65" s="113">
        <f>VLOOKUP(A65, '1st_Yr_Students (16_17)'!$B$4:$D$142, 3, FALSE)</f>
        <v>1655</v>
      </c>
      <c r="T65" s="114">
        <f>VLOOKUP(A65,'1st_Yr_Students (15_16)'!$B$4:$D$143,2,FALSE)</f>
        <v>1330</v>
      </c>
      <c r="U65" s="113">
        <f>VLOOKUP(A65,'1st_Yr_Students (15_16)'!$B$4:$D$143,3,FALSE)</f>
        <v>1375</v>
      </c>
      <c r="V65" s="114">
        <f>VLOOKUP(A65,'1st_Yr_Students (14_15)'!$B$4:$D$142,2,FALSE)</f>
        <v>1250</v>
      </c>
      <c r="W65" s="47">
        <f>VLOOKUP(A65,'1st_Yr_Students (14_15)'!$B$4:$D$142,3,FALSE)</f>
        <v>1285</v>
      </c>
      <c r="X65" s="47">
        <f t="shared" si="16"/>
        <v>8455</v>
      </c>
      <c r="Y65" s="47">
        <f t="shared" si="17"/>
        <v>5710</v>
      </c>
      <c r="Z65" s="49">
        <f t="shared" si="18"/>
        <v>6764</v>
      </c>
      <c r="AA65" s="49">
        <f t="shared" si="19"/>
        <v>3.1870774294635513</v>
      </c>
      <c r="AB65" s="49">
        <f t="shared" si="20"/>
        <v>6.6081300610424982</v>
      </c>
      <c r="AC65" s="115">
        <f t="shared" si="24"/>
        <v>59149.136889460155</v>
      </c>
      <c r="AD65" s="116">
        <f t="shared" si="21"/>
        <v>47319.309511568128</v>
      </c>
      <c r="AE65" s="117">
        <f t="shared" si="22"/>
        <v>22.296023554423229</v>
      </c>
      <c r="AF65" s="117">
        <f t="shared" si="23"/>
        <v>28.904153615465727</v>
      </c>
      <c r="AG65" s="46"/>
    </row>
    <row r="66" spans="1:33" x14ac:dyDescent="0.3">
      <c r="A66" s="12" t="s">
        <v>112</v>
      </c>
      <c r="B66" s="12" t="s">
        <v>361</v>
      </c>
      <c r="C66" s="12"/>
      <c r="D66" s="12"/>
      <c r="E66" s="12" t="s">
        <v>361</v>
      </c>
      <c r="F66" s="12" t="str">
        <f t="shared" si="25"/>
        <v>N</v>
      </c>
      <c r="G66" s="12" t="s">
        <v>393</v>
      </c>
      <c r="H66" s="12">
        <f>VLOOKUP(A66,'Staff (19_20)'!$A$4:$D$141,2,FALSE)</f>
        <v>635</v>
      </c>
      <c r="I66" s="12">
        <f>VLOOKUP(A66,'Staff (19_20)'!$A$4:$D$141,3,FALSE)</f>
        <v>510</v>
      </c>
      <c r="J66" s="47">
        <f>VLOOKUP(A66,'Staff (19_20)'!$A$4:$D$141,4,FALSE)</f>
        <v>1145</v>
      </c>
      <c r="K66" s="109">
        <f t="shared" si="15"/>
        <v>3.319580731489741</v>
      </c>
      <c r="L66" s="110">
        <f>VLOOKUP(A66,'1st_Yr_Students (19_20)'!$B$4:$D$142,2,FALSE)</f>
        <v>3260</v>
      </c>
      <c r="M66" s="110">
        <f>VLOOKUP(A66,'1st_Yr_Students (19_20)'!$B$4:$D$142,3,FALSE)</f>
        <v>3355</v>
      </c>
      <c r="N66" s="118">
        <f>VLOOKUP(A66,'1st_Yr_Students (18_19)'!$B$4:$D$143,2,FALSE)</f>
        <v>3100</v>
      </c>
      <c r="O66" s="119">
        <f>VLOOKUP(A66,'1st_Yr_Students (18_19)'!$B$4:$D$143,3,FALSE)</f>
        <v>3200</v>
      </c>
      <c r="P66" s="101">
        <f>VLOOKUP(A66,'1st_Yr_Students (17_18)'!$B$4:$D$142,2,FALSE)</f>
        <v>3310</v>
      </c>
      <c r="Q66" s="113">
        <f>VLOOKUP(A66,'1st_Yr_Students (17_18)'!$B$4:$D$142,3,FALSE)</f>
        <v>3415</v>
      </c>
      <c r="R66" s="114">
        <f>VLOOKUP(A66, '1st_Yr_Students (16_17)'!$B$4:$D$142, 2, FALSE)</f>
        <v>3280</v>
      </c>
      <c r="S66" s="113">
        <f>VLOOKUP(A66, '1st_Yr_Students (16_17)'!$B$4:$D$142, 3, FALSE)</f>
        <v>3395</v>
      </c>
      <c r="T66" s="114">
        <f>VLOOKUP(A66,'1st_Yr_Students (15_16)'!$B$4:$D$143,2,FALSE)</f>
        <v>3610</v>
      </c>
      <c r="U66" s="113">
        <f>VLOOKUP(A66,'1st_Yr_Students (15_16)'!$B$4:$D$143,3,FALSE)</f>
        <v>3740</v>
      </c>
      <c r="V66" s="114">
        <f>VLOOKUP(A66,'1st_Yr_Students (14_15)'!$B$4:$D$142,2,FALSE)</f>
        <v>3745</v>
      </c>
      <c r="W66" s="47">
        <f>VLOOKUP(A66,'1st_Yr_Students (14_15)'!$B$4:$D$142,3,FALSE)</f>
        <v>3900</v>
      </c>
      <c r="X66" s="47">
        <f t="shared" si="16"/>
        <v>21005</v>
      </c>
      <c r="Y66" s="47">
        <f t="shared" si="17"/>
        <v>14450</v>
      </c>
      <c r="Z66" s="49">
        <f t="shared" si="18"/>
        <v>16804</v>
      </c>
      <c r="AA66" s="49">
        <f t="shared" si="19"/>
        <v>7.917748244338485</v>
      </c>
      <c r="AB66" s="49">
        <f t="shared" si="20"/>
        <v>11.237328975828227</v>
      </c>
      <c r="AC66" s="115">
        <f t="shared" si="24"/>
        <v>146945.90424164524</v>
      </c>
      <c r="AD66" s="116">
        <f t="shared" si="21"/>
        <v>117556.72339331621</v>
      </c>
      <c r="AE66" s="117">
        <f t="shared" si="22"/>
        <v>55.3906534311839</v>
      </c>
      <c r="AF66" s="117">
        <f t="shared" si="23"/>
        <v>66.627982407012126</v>
      </c>
      <c r="AG66" s="46"/>
    </row>
    <row r="67" spans="1:33" x14ac:dyDescent="0.3">
      <c r="A67" s="12" t="s">
        <v>104</v>
      </c>
      <c r="B67" s="12" t="s">
        <v>361</v>
      </c>
      <c r="C67" s="12"/>
      <c r="D67" s="12"/>
      <c r="E67" s="12"/>
      <c r="F67" s="12" t="str">
        <f t="shared" si="25"/>
        <v>N</v>
      </c>
      <c r="G67" s="12" t="s">
        <v>394</v>
      </c>
      <c r="H67" s="12">
        <f>VLOOKUP(A67,'Staff (19_20)'!$A$4:$D$141,2,FALSE)</f>
        <v>495</v>
      </c>
      <c r="I67" s="12">
        <f>VLOOKUP(A67,'Staff (19_20)'!$A$4:$D$141,3,FALSE)</f>
        <v>445</v>
      </c>
      <c r="J67" s="47">
        <f>VLOOKUP(A67,'Staff (19_20)'!$A$4:$D$141,4,FALSE)</f>
        <v>940</v>
      </c>
      <c r="K67" s="109">
        <f t="shared" si="15"/>
        <v>2.725245316681534</v>
      </c>
      <c r="L67" s="110">
        <f>VLOOKUP(A67,'1st_Yr_Students (19_20)'!$B$4:$D$142,2,FALSE)</f>
        <v>1575</v>
      </c>
      <c r="M67" s="110">
        <f>VLOOKUP(A67,'1st_Yr_Students (19_20)'!$B$4:$D$142,3,FALSE)</f>
        <v>1600</v>
      </c>
      <c r="N67" s="118">
        <f>VLOOKUP(A67,'1st_Yr_Students (18_19)'!$B$4:$D$143,2,FALSE)</f>
        <v>1945</v>
      </c>
      <c r="O67" s="119">
        <f>VLOOKUP(A67,'1st_Yr_Students (18_19)'!$B$4:$D$143,3,FALSE)</f>
        <v>1975</v>
      </c>
      <c r="P67" s="101">
        <f>VLOOKUP(A67,'1st_Yr_Students (17_18)'!$B$4:$D$142,2,FALSE)</f>
        <v>2120</v>
      </c>
      <c r="Q67" s="113">
        <f>VLOOKUP(A67,'1st_Yr_Students (17_18)'!$B$4:$D$142,3,FALSE)</f>
        <v>2140</v>
      </c>
      <c r="R67" s="114">
        <f>VLOOKUP(A67, '1st_Yr_Students (16_17)'!$B$4:$D$142, 2, FALSE)</f>
        <v>2155</v>
      </c>
      <c r="S67" s="113">
        <f>VLOOKUP(A67, '1st_Yr_Students (16_17)'!$B$4:$D$142, 3, FALSE)</f>
        <v>2180</v>
      </c>
      <c r="T67" s="114">
        <f>VLOOKUP(A67,'1st_Yr_Students (15_16)'!$B$4:$D$143,2,FALSE)</f>
        <v>1990</v>
      </c>
      <c r="U67" s="113">
        <f>VLOOKUP(A67,'1st_Yr_Students (15_16)'!$B$4:$D$143,3,FALSE)</f>
        <v>2030</v>
      </c>
      <c r="V67" s="114">
        <f>VLOOKUP(A67,'1st_Yr_Students (14_15)'!$B$4:$D$142,2,FALSE)</f>
        <v>2545</v>
      </c>
      <c r="W67" s="47">
        <f>VLOOKUP(A67,'1st_Yr_Students (14_15)'!$B$4:$D$142,3,FALSE)</f>
        <v>2590</v>
      </c>
      <c r="X67" s="47">
        <f t="shared" si="16"/>
        <v>12515</v>
      </c>
      <c r="Y67" s="47">
        <f t="shared" si="17"/>
        <v>8940</v>
      </c>
      <c r="Z67" s="49">
        <f t="shared" si="18"/>
        <v>10012</v>
      </c>
      <c r="AA67" s="49">
        <f t="shared" si="19"/>
        <v>4.717477709016717</v>
      </c>
      <c r="AB67" s="49">
        <f t="shared" si="20"/>
        <v>7.4427230256982515</v>
      </c>
      <c r="AC67" s="115">
        <f t="shared" si="24"/>
        <v>87551.91580976863</v>
      </c>
      <c r="AD67" s="116">
        <f t="shared" si="21"/>
        <v>70041.532647814907</v>
      </c>
      <c r="AE67" s="117">
        <f t="shared" si="22"/>
        <v>33.00233409622787</v>
      </c>
      <c r="AF67" s="117">
        <f t="shared" si="23"/>
        <v>40.445057121926119</v>
      </c>
      <c r="AG67" s="46"/>
    </row>
    <row r="68" spans="1:33" x14ac:dyDescent="0.3">
      <c r="A68" s="12" t="s">
        <v>106</v>
      </c>
      <c r="B68" s="12" t="s">
        <v>361</v>
      </c>
      <c r="C68" s="12"/>
      <c r="D68" s="12"/>
      <c r="E68" s="12"/>
      <c r="F68" s="12" t="str">
        <f t="shared" si="25"/>
        <v>N</v>
      </c>
      <c r="G68" s="12" t="s">
        <v>394</v>
      </c>
      <c r="H68" s="12">
        <f>VLOOKUP(A68,'Staff (19_20)'!$A$4:$D$141,2,FALSE)</f>
        <v>410</v>
      </c>
      <c r="I68" s="12">
        <f>VLOOKUP(A68,'Staff (19_20)'!$A$4:$D$141,3,FALSE)</f>
        <v>435</v>
      </c>
      <c r="J68" s="47">
        <f>VLOOKUP(A68,'Staff (19_20)'!$A$4:$D$141,4,FALSE)</f>
        <v>845</v>
      </c>
      <c r="K68" s="109">
        <f t="shared" si="15"/>
        <v>2.4498215878679748</v>
      </c>
      <c r="L68" s="110">
        <f>VLOOKUP(A68,'1st_Yr_Students (19_20)'!$B$4:$D$142,2,FALSE)</f>
        <v>2070</v>
      </c>
      <c r="M68" s="110">
        <f>VLOOKUP(A68,'1st_Yr_Students (19_20)'!$B$4:$D$142,3,FALSE)</f>
        <v>2160</v>
      </c>
      <c r="N68" s="118">
        <f>VLOOKUP(A68,'1st_Yr_Students (18_19)'!$B$4:$D$143,2,FALSE)</f>
        <v>2000</v>
      </c>
      <c r="O68" s="119">
        <f>VLOOKUP(A68,'1st_Yr_Students (18_19)'!$B$4:$D$143,3,FALSE)</f>
        <v>2075</v>
      </c>
      <c r="P68" s="101">
        <f>VLOOKUP(A68,'1st_Yr_Students (17_18)'!$B$4:$D$142,2,FALSE)</f>
        <v>1985</v>
      </c>
      <c r="Q68" s="113">
        <f>VLOOKUP(A68,'1st_Yr_Students (17_18)'!$B$4:$D$142,3,FALSE)</f>
        <v>2060</v>
      </c>
      <c r="R68" s="114">
        <f>VLOOKUP(A68, '1st_Yr_Students (16_17)'!$B$4:$D$142, 2, FALSE)</f>
        <v>2200</v>
      </c>
      <c r="S68" s="113">
        <f>VLOOKUP(A68, '1st_Yr_Students (16_17)'!$B$4:$D$142, 3, FALSE)</f>
        <v>2275</v>
      </c>
      <c r="T68" s="114">
        <f>VLOOKUP(A68,'1st_Yr_Students (15_16)'!$B$4:$D$143,2,FALSE)</f>
        <v>2290</v>
      </c>
      <c r="U68" s="113">
        <f>VLOOKUP(A68,'1st_Yr_Students (15_16)'!$B$4:$D$143,3,FALSE)</f>
        <v>2375</v>
      </c>
      <c r="V68" s="114">
        <f>VLOOKUP(A68,'1st_Yr_Students (14_15)'!$B$4:$D$142,2,FALSE)</f>
        <v>2245</v>
      </c>
      <c r="W68" s="47">
        <f>VLOOKUP(A68,'1st_Yr_Students (14_15)'!$B$4:$D$142,3,FALSE)</f>
        <v>2315</v>
      </c>
      <c r="X68" s="47">
        <f t="shared" si="16"/>
        <v>13260</v>
      </c>
      <c r="Y68" s="47">
        <f t="shared" si="17"/>
        <v>9025</v>
      </c>
      <c r="Z68" s="49">
        <f t="shared" si="18"/>
        <v>10608</v>
      </c>
      <c r="AA68" s="49">
        <f t="shared" si="19"/>
        <v>4.9983023908559066</v>
      </c>
      <c r="AB68" s="49">
        <f t="shared" si="20"/>
        <v>7.4481239787238813</v>
      </c>
      <c r="AC68" s="115">
        <f t="shared" si="24"/>
        <v>92763.755784061694</v>
      </c>
      <c r="AD68" s="116">
        <f t="shared" si="21"/>
        <v>74211.004627249364</v>
      </c>
      <c r="AE68" s="117">
        <f t="shared" si="22"/>
        <v>34.966915710426022</v>
      </c>
      <c r="AF68" s="117">
        <f t="shared" si="23"/>
        <v>42.415039689149907</v>
      </c>
      <c r="AG68" s="46"/>
    </row>
    <row r="69" spans="1:33" x14ac:dyDescent="0.3">
      <c r="A69" s="12" t="s">
        <v>114</v>
      </c>
      <c r="B69" s="12" t="s">
        <v>361</v>
      </c>
      <c r="C69" s="12"/>
      <c r="D69" s="12" t="s">
        <v>361</v>
      </c>
      <c r="E69" s="12" t="s">
        <v>361</v>
      </c>
      <c r="F69" s="12" t="str">
        <f t="shared" si="25"/>
        <v>Y</v>
      </c>
      <c r="G69" s="12" t="s">
        <v>395</v>
      </c>
      <c r="H69" s="12">
        <f>VLOOKUP(A69,'Staff (19_20)'!$A$4:$D$141,2,FALSE)</f>
        <v>855</v>
      </c>
      <c r="I69" s="12">
        <f>VLOOKUP(A69,'Staff (19_20)'!$A$4:$D$141,3,FALSE)</f>
        <v>685</v>
      </c>
      <c r="J69" s="47">
        <f>VLOOKUP(A69,'Staff (19_20)'!$A$4:$D$141,4,FALSE)</f>
        <v>1540</v>
      </c>
      <c r="K69" s="109">
        <f t="shared" si="15"/>
        <v>4.4647636039250669</v>
      </c>
      <c r="L69" s="110">
        <f>VLOOKUP(A69,'1st_Yr_Students (19_20)'!$B$4:$D$142,2,FALSE)</f>
        <v>6800</v>
      </c>
      <c r="M69" s="110">
        <f>VLOOKUP(A69,'1st_Yr_Students (19_20)'!$B$4:$D$142,3,FALSE)</f>
        <v>7105</v>
      </c>
      <c r="N69" s="118">
        <f>VLOOKUP(A69,'1st_Yr_Students (18_19)'!$B$4:$D$143,2,FALSE)</f>
        <v>6305</v>
      </c>
      <c r="O69" s="119">
        <f>VLOOKUP(A69,'1st_Yr_Students (18_19)'!$B$4:$D$143,3,FALSE)</f>
        <v>6595</v>
      </c>
      <c r="P69" s="101">
        <f>VLOOKUP(A69,'1st_Yr_Students (17_18)'!$B$4:$D$142,2,FALSE)</f>
        <v>6070</v>
      </c>
      <c r="Q69" s="113">
        <f>VLOOKUP(A69,'1st_Yr_Students (17_18)'!$B$4:$D$142,3,FALSE)</f>
        <v>6325</v>
      </c>
      <c r="R69" s="114">
        <f>VLOOKUP(A69, '1st_Yr_Students (16_17)'!$B$4:$D$142, 2, FALSE)</f>
        <v>6285</v>
      </c>
      <c r="S69" s="113">
        <f>VLOOKUP(A69, '1st_Yr_Students (16_17)'!$B$4:$D$142, 3, FALSE)</f>
        <v>6545</v>
      </c>
      <c r="T69" s="114">
        <f>VLOOKUP(A69,'1st_Yr_Students (15_16)'!$B$4:$D$143,2,FALSE)</f>
        <v>6580</v>
      </c>
      <c r="U69" s="113">
        <f>VLOOKUP(A69,'1st_Yr_Students (15_16)'!$B$4:$D$143,3,FALSE)</f>
        <v>6875</v>
      </c>
      <c r="V69" s="114">
        <f>VLOOKUP(A69,'1st_Yr_Students (14_15)'!$B$4:$D$142,2,FALSE)</f>
        <v>6875</v>
      </c>
      <c r="W69" s="47">
        <f>VLOOKUP(A69,'1st_Yr_Students (14_15)'!$B$4:$D$142,3,FALSE)</f>
        <v>7150</v>
      </c>
      <c r="X69" s="47">
        <f t="shared" si="16"/>
        <v>40595</v>
      </c>
      <c r="Y69" s="47">
        <f t="shared" si="17"/>
        <v>26895</v>
      </c>
      <c r="Z69" s="49">
        <f t="shared" si="18"/>
        <v>32476</v>
      </c>
      <c r="AA69" s="49">
        <f t="shared" si="19"/>
        <v>15.302118066123342</v>
      </c>
      <c r="AB69" s="49">
        <f t="shared" si="20"/>
        <v>19.766881670048409</v>
      </c>
      <c r="AC69" s="115">
        <f t="shared" si="24"/>
        <v>283992.81041131105</v>
      </c>
      <c r="AD69" s="116">
        <f t="shared" si="21"/>
        <v>227194.24832904886</v>
      </c>
      <c r="AE69" s="117">
        <f t="shared" si="22"/>
        <v>107.04992030654179</v>
      </c>
      <c r="AF69" s="117">
        <f t="shared" si="23"/>
        <v>126.8168019765902</v>
      </c>
      <c r="AG69" s="46"/>
    </row>
    <row r="70" spans="1:33" ht="14.55" customHeight="1" x14ac:dyDescent="0.3">
      <c r="A70" s="12" t="s">
        <v>122</v>
      </c>
      <c r="B70" s="12" t="s">
        <v>361</v>
      </c>
      <c r="C70" s="12"/>
      <c r="D70" s="12"/>
      <c r="E70" s="12" t="s">
        <v>361</v>
      </c>
      <c r="F70" s="12" t="str">
        <f t="shared" si="25"/>
        <v>Y</v>
      </c>
      <c r="G70" s="12" t="s">
        <v>320</v>
      </c>
      <c r="H70" s="12">
        <f>VLOOKUP(A70,'Staff (19_20)'!$A$4:$D$141,2,FALSE)</f>
        <v>1730</v>
      </c>
      <c r="I70" s="12">
        <f>VLOOKUP(A70,'Staff (19_20)'!$A$4:$D$141,3,FALSE)</f>
        <v>2095</v>
      </c>
      <c r="J70" s="47">
        <f>VLOOKUP(A70,'Staff (19_20)'!$A$4:$D$141,4,FALSE)</f>
        <v>3820</v>
      </c>
      <c r="K70" s="109">
        <f t="shared" si="15"/>
        <v>11.07493309545049</v>
      </c>
      <c r="L70" s="110">
        <f>VLOOKUP(A70,'1st_Yr_Students (19_20)'!$B$4:$D$142,2,FALSE)</f>
        <v>2595</v>
      </c>
      <c r="M70" s="110">
        <f>VLOOKUP(A70,'1st_Yr_Students (19_20)'!$B$4:$D$142,3,FALSE)</f>
        <v>6620</v>
      </c>
      <c r="N70" s="118">
        <f>VLOOKUP(A70,'1st_Yr_Students (18_19)'!$B$4:$D$143,2,FALSE)</f>
        <v>2520</v>
      </c>
      <c r="O70" s="119">
        <f>VLOOKUP(A70,'1st_Yr_Students (18_19)'!$B$4:$D$143,3,FALSE)</f>
        <v>6825</v>
      </c>
      <c r="P70" s="101">
        <f>VLOOKUP(A70,'1st_Yr_Students (17_18)'!$B$4:$D$142,2,FALSE)</f>
        <v>2705</v>
      </c>
      <c r="Q70" s="113">
        <f>VLOOKUP(A70,'1st_Yr_Students (17_18)'!$B$4:$D$142,3,FALSE)</f>
        <v>7155</v>
      </c>
      <c r="R70" s="114">
        <f>VLOOKUP(A70, '1st_Yr_Students (16_17)'!$B$4:$D$142, 2, FALSE)</f>
        <v>2620</v>
      </c>
      <c r="S70" s="113">
        <f>VLOOKUP(A70, '1st_Yr_Students (16_17)'!$B$4:$D$142, 3, FALSE)</f>
        <v>6695</v>
      </c>
      <c r="T70" s="114">
        <f>VLOOKUP(A70,'1st_Yr_Students (15_16)'!$B$4:$D$143,2,FALSE)</f>
        <v>2290</v>
      </c>
      <c r="U70" s="113">
        <f>VLOOKUP(A70,'1st_Yr_Students (15_16)'!$B$4:$D$143,3,FALSE)</f>
        <v>6135</v>
      </c>
      <c r="V70" s="114">
        <f>VLOOKUP(A70,'1st_Yr_Students (14_15)'!$B$4:$D$142,2,FALSE)</f>
        <v>2225</v>
      </c>
      <c r="W70" s="47">
        <f>VLOOKUP(A70,'1st_Yr_Students (14_15)'!$B$4:$D$142,3,FALSE)</f>
        <v>6315</v>
      </c>
      <c r="X70" s="47">
        <f t="shared" si="16"/>
        <v>39745</v>
      </c>
      <c r="Y70" s="47">
        <f t="shared" si="17"/>
        <v>26300</v>
      </c>
      <c r="Z70" s="49">
        <f t="shared" si="18"/>
        <v>31796</v>
      </c>
      <c r="AA70" s="49">
        <f t="shared" si="19"/>
        <v>14.981714066709502</v>
      </c>
      <c r="AB70" s="49">
        <f t="shared" si="20"/>
        <v>26.05664716215999</v>
      </c>
      <c r="AC70" s="115">
        <f t="shared" si="24"/>
        <v>278046.41580976866</v>
      </c>
      <c r="AD70" s="116">
        <f t="shared" si="21"/>
        <v>222437.13264781493</v>
      </c>
      <c r="AE70" s="117">
        <f t="shared" si="22"/>
        <v>104.80845135074526</v>
      </c>
      <c r="AF70" s="117">
        <f t="shared" si="23"/>
        <v>130.86509851290526</v>
      </c>
      <c r="AG70" s="46"/>
    </row>
    <row r="71" spans="1:33" x14ac:dyDescent="0.3">
      <c r="A71" s="12" t="s">
        <v>123</v>
      </c>
      <c r="B71" s="12" t="s">
        <v>361</v>
      </c>
      <c r="C71" s="12"/>
      <c r="D71" s="12" t="s">
        <v>361</v>
      </c>
      <c r="E71" s="12" t="s">
        <v>361</v>
      </c>
      <c r="F71" s="12" t="str">
        <f t="shared" si="25"/>
        <v>Y</v>
      </c>
      <c r="G71" s="12" t="s">
        <v>399</v>
      </c>
      <c r="H71" s="12">
        <f>VLOOKUP(A71,'Staff (19_20)'!$A$4:$D$141,2,FALSE)</f>
        <v>745</v>
      </c>
      <c r="I71" s="12">
        <f>VLOOKUP(A71,'Staff (19_20)'!$A$4:$D$141,3,FALSE)</f>
        <v>1130</v>
      </c>
      <c r="J71" s="47">
        <f>VLOOKUP(A71,'Staff (19_20)'!$A$4:$D$141,4,FALSE)</f>
        <v>1875</v>
      </c>
      <c r="K71" s="109">
        <f t="shared" si="15"/>
        <v>5.435994647636039</v>
      </c>
      <c r="L71" s="110">
        <f>VLOOKUP(A71,'1st_Yr_Students (19_20)'!$B$4:$D$142,2,FALSE)</f>
        <v>8525</v>
      </c>
      <c r="M71" s="110">
        <f>VLOOKUP(A71,'1st_Yr_Students (19_20)'!$B$4:$D$142,3,FALSE)</f>
        <v>8730</v>
      </c>
      <c r="N71" s="118">
        <f>VLOOKUP(A71,'1st_Yr_Students (18_19)'!$B$4:$D$143,2,FALSE)</f>
        <v>8680</v>
      </c>
      <c r="O71" s="119">
        <f>VLOOKUP(A71,'1st_Yr_Students (18_19)'!$B$4:$D$143,3,FALSE)</f>
        <v>8875</v>
      </c>
      <c r="P71" s="101">
        <f>VLOOKUP(A71,'1st_Yr_Students (17_18)'!$B$4:$D$142,2,FALSE)</f>
        <v>8565</v>
      </c>
      <c r="Q71" s="113">
        <f>VLOOKUP(A71,'1st_Yr_Students (17_18)'!$B$4:$D$142,3,FALSE)</f>
        <v>8735</v>
      </c>
      <c r="R71" s="114">
        <f>VLOOKUP(A71, '1st_Yr_Students (16_17)'!$B$4:$D$142, 2, FALSE)</f>
        <v>8925</v>
      </c>
      <c r="S71" s="113">
        <f>VLOOKUP(A71, '1st_Yr_Students (16_17)'!$B$4:$D$142, 3, FALSE)</f>
        <v>9145</v>
      </c>
      <c r="T71" s="114">
        <f>VLOOKUP(A71,'1st_Yr_Students (15_16)'!$B$4:$D$143,2,FALSE)</f>
        <v>9415</v>
      </c>
      <c r="U71" s="113">
        <f>VLOOKUP(A71,'1st_Yr_Students (15_16)'!$B$4:$D$143,3,FALSE)</f>
        <v>9775</v>
      </c>
      <c r="V71" s="114">
        <f>VLOOKUP(A71,'1st_Yr_Students (14_15)'!$B$4:$D$142,2,FALSE)</f>
        <v>9120</v>
      </c>
      <c r="W71" s="47">
        <f>VLOOKUP(A71,'1st_Yr_Students (14_15)'!$B$4:$D$142,3,FALSE)</f>
        <v>9395</v>
      </c>
      <c r="X71" s="47">
        <f t="shared" si="16"/>
        <v>54655</v>
      </c>
      <c r="Y71" s="47">
        <f t="shared" si="17"/>
        <v>37050</v>
      </c>
      <c r="Z71" s="49">
        <f t="shared" si="18"/>
        <v>43724</v>
      </c>
      <c r="AA71" s="49">
        <f t="shared" si="19"/>
        <v>20.601977162309922</v>
      </c>
      <c r="AB71" s="49">
        <f t="shared" si="20"/>
        <v>26.037971809945962</v>
      </c>
      <c r="AC71" s="115">
        <f t="shared" si="24"/>
        <v>382353.17287917738</v>
      </c>
      <c r="AD71" s="116">
        <f t="shared" si="21"/>
        <v>305882.53830334189</v>
      </c>
      <c r="AE71" s="117">
        <f t="shared" si="22"/>
        <v>144.12645385771748</v>
      </c>
      <c r="AF71" s="117">
        <f t="shared" si="23"/>
        <v>170.16442566766344</v>
      </c>
      <c r="AG71" s="46"/>
    </row>
    <row r="72" spans="1:33" x14ac:dyDescent="0.3">
      <c r="A72" s="12" t="s">
        <v>79</v>
      </c>
      <c r="B72" s="12" t="s">
        <v>361</v>
      </c>
      <c r="C72" s="12"/>
      <c r="D72" s="12"/>
      <c r="E72" s="12" t="s">
        <v>361</v>
      </c>
      <c r="F72" s="12" t="str">
        <f t="shared" si="25"/>
        <v>Y</v>
      </c>
      <c r="G72" s="12" t="s">
        <v>398</v>
      </c>
      <c r="H72" s="12">
        <f>VLOOKUP(A72,'Staff (19_20)'!$A$4:$D$141,2,FALSE)</f>
        <v>2600</v>
      </c>
      <c r="I72" s="12">
        <f>VLOOKUP(A72,'Staff (19_20)'!$A$4:$D$141,3,FALSE)</f>
        <v>2200</v>
      </c>
      <c r="J72" s="47">
        <f>VLOOKUP(A72,'Staff (19_20)'!$A$4:$D$141,4,FALSE)</f>
        <v>4805</v>
      </c>
      <c r="K72" s="109">
        <f t="shared" si="15"/>
        <v>13.93064228367529</v>
      </c>
      <c r="L72" s="110">
        <f>VLOOKUP(A72,'1st_Yr_Students (19_20)'!$B$4:$D$142,2,FALSE)</f>
        <v>12225</v>
      </c>
      <c r="M72" s="110">
        <f>VLOOKUP(A72,'1st_Yr_Students (19_20)'!$B$4:$D$142,3,FALSE)</f>
        <v>12745</v>
      </c>
      <c r="N72" s="118">
        <f>VLOOKUP(A72,'1st_Yr_Students (18_19)'!$B$4:$D$143,2,FALSE)</f>
        <v>11575</v>
      </c>
      <c r="O72" s="119">
        <f>VLOOKUP(A72,'1st_Yr_Students (18_19)'!$B$4:$D$143,3,FALSE)</f>
        <v>12140</v>
      </c>
      <c r="P72" s="101">
        <f>VLOOKUP(A72,'1st_Yr_Students (17_18)'!$B$4:$D$142,2,FALSE)</f>
        <v>11975</v>
      </c>
      <c r="Q72" s="113">
        <f>VLOOKUP(A72,'1st_Yr_Students (17_18)'!$B$4:$D$142,3,FALSE)</f>
        <v>12515</v>
      </c>
      <c r="R72" s="114">
        <f>VLOOKUP(A72, '1st_Yr_Students (16_17)'!$B$4:$D$142, 2, FALSE)</f>
        <v>11945</v>
      </c>
      <c r="S72" s="113">
        <f>VLOOKUP(A72, '1st_Yr_Students (16_17)'!$B$4:$D$142, 3, FALSE)</f>
        <v>12490</v>
      </c>
      <c r="T72" s="114">
        <f>VLOOKUP(A72,'1st_Yr_Students (15_16)'!$B$4:$D$143,2,FALSE)</f>
        <v>12020</v>
      </c>
      <c r="U72" s="113">
        <f>VLOOKUP(A72,'1st_Yr_Students (15_16)'!$B$4:$D$143,3,FALSE)</f>
        <v>12600</v>
      </c>
      <c r="V72" s="114">
        <f>VLOOKUP(A72,'1st_Yr_Students (14_15)'!$B$4:$D$142,2,FALSE)</f>
        <v>11505</v>
      </c>
      <c r="W72" s="47">
        <f>VLOOKUP(A72,'1st_Yr_Students (14_15)'!$B$4:$D$142,3,FALSE)</f>
        <v>12075</v>
      </c>
      <c r="X72" s="47">
        <f t="shared" si="16"/>
        <v>74565</v>
      </c>
      <c r="Y72" s="47">
        <f t="shared" si="17"/>
        <v>49680</v>
      </c>
      <c r="Z72" s="49">
        <f t="shared" si="18"/>
        <v>59652</v>
      </c>
      <c r="AA72" s="49">
        <f t="shared" si="19"/>
        <v>28.106969666227048</v>
      </c>
      <c r="AB72" s="49">
        <f t="shared" si="20"/>
        <v>42.037611949902342</v>
      </c>
      <c r="AC72" s="115">
        <f t="shared" si="24"/>
        <v>521638.72172236501</v>
      </c>
      <c r="AD72" s="116">
        <f t="shared" si="21"/>
        <v>417310.97737789201</v>
      </c>
      <c r="AE72" s="117">
        <f t="shared" si="22"/>
        <v>196.62956786937525</v>
      </c>
      <c r="AF72" s="117">
        <f t="shared" ref="AF72:AF103" si="26">AE72+AB72</f>
        <v>238.66717981927758</v>
      </c>
      <c r="AG72" s="46"/>
    </row>
    <row r="73" spans="1:33" x14ac:dyDescent="0.3">
      <c r="A73" s="12" t="s">
        <v>238</v>
      </c>
      <c r="B73" s="12" t="s">
        <v>361</v>
      </c>
      <c r="C73" s="12"/>
      <c r="D73" s="12"/>
      <c r="E73" s="12" t="s">
        <v>361</v>
      </c>
      <c r="F73" s="12" t="str">
        <f t="shared" si="25"/>
        <v>Y</v>
      </c>
      <c r="G73" s="12" t="s">
        <v>395</v>
      </c>
      <c r="H73" s="12">
        <f>VLOOKUP(A73,'Staff (19_20)'!$A$4:$D$141,2,FALSE)</f>
        <v>2340</v>
      </c>
      <c r="I73" s="12">
        <f>VLOOKUP(A73,'Staff (19_20)'!$A$4:$D$141,3,FALSE)</f>
        <v>0</v>
      </c>
      <c r="J73" s="47">
        <f>VLOOKUP(A73,'Staff (19_20)'!$A$4:$D$141,4,FALSE)</f>
        <v>0</v>
      </c>
      <c r="K73" s="109">
        <f t="shared" ref="K73:K104" si="27">J73*$D$2</f>
        <v>0</v>
      </c>
      <c r="L73" s="110">
        <f>VLOOKUP(A73,'1st_Yr_Students (19_20)'!$B$4:$D$142,2,FALSE)</f>
        <v>12265</v>
      </c>
      <c r="M73" s="110">
        <f>VLOOKUP(A73,'1st_Yr_Students (19_20)'!$B$4:$D$142,3,FALSE)</f>
        <v>12490</v>
      </c>
      <c r="N73" s="118">
        <f>VLOOKUP(A73,'1st_Yr_Students (18_19)'!$B$4:$D$143,2,FALSE)</f>
        <v>11380</v>
      </c>
      <c r="O73" s="119">
        <f>VLOOKUP(A73,'1st_Yr_Students (18_19)'!$B$4:$D$143,3,FALSE)</f>
        <v>11605</v>
      </c>
      <c r="P73" s="101">
        <f>VLOOKUP(A73,'1st_Yr_Students (17_18)'!$B$4:$D$142,2,FALSE)</f>
        <v>10090</v>
      </c>
      <c r="Q73" s="113">
        <f>VLOOKUP(A73,'1st_Yr_Students (17_18)'!$B$4:$D$142,3,FALSE)</f>
        <v>10310</v>
      </c>
      <c r="R73" s="114">
        <f>VLOOKUP(A73, '1st_Yr_Students (16_17)'!$B$4:$D$142, 2, FALSE)</f>
        <v>9450</v>
      </c>
      <c r="S73" s="113">
        <f>VLOOKUP(A73, '1st_Yr_Students (16_17)'!$B$4:$D$142, 3, FALSE)</f>
        <v>9630</v>
      </c>
      <c r="T73" s="114">
        <f>VLOOKUP(A73,'1st_Yr_Students (15_16)'!$B$4:$D$143,2,FALSE)</f>
        <v>8770</v>
      </c>
      <c r="U73" s="113">
        <f>VLOOKUP(A73,'1st_Yr_Students (15_16)'!$B$4:$D$143,3,FALSE)</f>
        <v>8960</v>
      </c>
      <c r="V73" s="114">
        <f>VLOOKUP(A73,'1st_Yr_Students (14_15)'!$B$4:$D$142,2,FALSE)</f>
        <v>9200</v>
      </c>
      <c r="W73" s="47">
        <f>VLOOKUP(A73,'1st_Yr_Students (14_15)'!$B$4:$D$142,3,FALSE)</f>
        <v>9380</v>
      </c>
      <c r="X73" s="47">
        <f t="shared" ref="X73:X104" si="28">W73+U73+S73+Q73+O73+M73</f>
        <v>62375</v>
      </c>
      <c r="Y73" s="47">
        <f t="shared" ref="Y73:Y104" si="29">W73+U73+S73+Q73</f>
        <v>38280</v>
      </c>
      <c r="Z73" s="49">
        <f t="shared" ref="Z73:Z104" si="30">X73*$I$4</f>
        <v>49900</v>
      </c>
      <c r="AA73" s="49">
        <f t="shared" ref="AA73:AA104" si="31">Z73*$D$3</f>
        <v>23.511999368750917</v>
      </c>
      <c r="AB73" s="49">
        <f t="shared" ref="AB73:AB104" si="32">K73+AA73</f>
        <v>23.511999368750917</v>
      </c>
      <c r="AC73" s="115">
        <f t="shared" si="24"/>
        <v>436360.42737789202</v>
      </c>
      <c r="AD73" s="116">
        <f t="shared" ref="AD73:AD104" si="33">AC73*$I$4</f>
        <v>349088.34190231364</v>
      </c>
      <c r="AE73" s="117">
        <f t="shared" ref="AE73:AE104" si="34">AD73*$D$3</f>
        <v>164.48426602095196</v>
      </c>
      <c r="AF73" s="117">
        <f t="shared" si="26"/>
        <v>187.99626538970287</v>
      </c>
      <c r="AG73" s="46"/>
    </row>
    <row r="74" spans="1:33" x14ac:dyDescent="0.3">
      <c r="A74" s="12" t="s">
        <v>240</v>
      </c>
      <c r="B74" s="12" t="s">
        <v>361</v>
      </c>
      <c r="C74" s="12"/>
      <c r="D74" s="12"/>
      <c r="E74" s="12" t="s">
        <v>361</v>
      </c>
      <c r="F74" s="12" t="str">
        <f t="shared" si="25"/>
        <v>Y</v>
      </c>
      <c r="G74" s="12" t="s">
        <v>396</v>
      </c>
      <c r="H74" s="12">
        <f>VLOOKUP(A74,'Staff (19_20)'!$A$4:$D$141,2,FALSE)</f>
        <v>5070</v>
      </c>
      <c r="I74" s="12">
        <f>VLOOKUP(A74,'Staff (19_20)'!$A$4:$D$141,3,FALSE)</f>
        <v>0</v>
      </c>
      <c r="J74" s="47">
        <f>VLOOKUP(A74,'Staff (19_20)'!$A$4:$D$141,4,FALSE)</f>
        <v>0</v>
      </c>
      <c r="K74" s="109">
        <f t="shared" si="27"/>
        <v>0</v>
      </c>
      <c r="L74" s="110">
        <f>VLOOKUP(A74,'1st_Yr_Students (19_20)'!$B$4:$D$142,2,FALSE)</f>
        <v>33590</v>
      </c>
      <c r="M74" s="110">
        <f>VLOOKUP(A74,'1st_Yr_Students (19_20)'!$B$4:$D$142,3,FALSE)</f>
        <v>48045</v>
      </c>
      <c r="N74" s="118">
        <f>VLOOKUP(A74,'1st_Yr_Students (18_19)'!$B$4:$D$143,2,FALSE)</f>
        <v>32105</v>
      </c>
      <c r="O74" s="119">
        <f>VLOOKUP(A74,'1st_Yr_Students (18_19)'!$B$4:$D$143,3,FALSE)</f>
        <v>44800</v>
      </c>
      <c r="P74" s="101">
        <f>VLOOKUP(A74,'1st_Yr_Students (17_18)'!$B$4:$D$142,2,FALSE)</f>
        <v>30810</v>
      </c>
      <c r="Q74" s="113">
        <f>VLOOKUP(A74,'1st_Yr_Students (17_18)'!$B$4:$D$142,3,FALSE)</f>
        <v>42365</v>
      </c>
      <c r="R74" s="114">
        <f>VLOOKUP(A74, '1st_Yr_Students (16_17)'!$B$4:$D$142, 2, FALSE)</f>
        <v>28685</v>
      </c>
      <c r="S74" s="113">
        <f>VLOOKUP(A74, '1st_Yr_Students (16_17)'!$B$4:$D$142, 3, FALSE)</f>
        <v>39300</v>
      </c>
      <c r="T74" s="114">
        <f>VLOOKUP(A74,'1st_Yr_Students (15_16)'!$B$4:$D$143,2,FALSE)</f>
        <v>30320</v>
      </c>
      <c r="U74" s="113">
        <f>VLOOKUP(A74,'1st_Yr_Students (15_16)'!$B$4:$D$143,3,FALSE)</f>
        <v>40570</v>
      </c>
      <c r="V74" s="114">
        <f>VLOOKUP(A74,'1st_Yr_Students (14_15)'!$B$4:$D$142,2,FALSE)</f>
        <v>30765</v>
      </c>
      <c r="W74" s="47">
        <f>VLOOKUP(A74,'1st_Yr_Students (14_15)'!$B$4:$D$142,3,FALSE)</f>
        <v>41175</v>
      </c>
      <c r="X74" s="47">
        <f t="shared" si="28"/>
        <v>256255</v>
      </c>
      <c r="Y74" s="47">
        <f t="shared" si="29"/>
        <v>163410</v>
      </c>
      <c r="Z74" s="49">
        <f t="shared" si="30"/>
        <v>205004</v>
      </c>
      <c r="AA74" s="49">
        <f t="shared" si="31"/>
        <v>96.594266905639543</v>
      </c>
      <c r="AB74" s="49">
        <f t="shared" si="32"/>
        <v>96.594266905639543</v>
      </c>
      <c r="AC74" s="115">
        <f t="shared" si="24"/>
        <v>1792698.0571979433</v>
      </c>
      <c r="AD74" s="116">
        <f t="shared" si="33"/>
        <v>1434158.4457583549</v>
      </c>
      <c r="AE74" s="117">
        <f t="shared" si="34"/>
        <v>675.75014972663803</v>
      </c>
      <c r="AF74" s="117">
        <f t="shared" si="26"/>
        <v>772.34441663227756</v>
      </c>
      <c r="AG74" s="46"/>
    </row>
    <row r="75" spans="1:33" x14ac:dyDescent="0.3">
      <c r="A75" s="12" t="s">
        <v>99</v>
      </c>
      <c r="B75" s="12" t="s">
        <v>361</v>
      </c>
      <c r="C75" s="12"/>
      <c r="D75" s="12"/>
      <c r="E75" s="12"/>
      <c r="F75" s="12" t="str">
        <f t="shared" si="25"/>
        <v>N</v>
      </c>
      <c r="G75" s="12" t="s">
        <v>394</v>
      </c>
      <c r="H75" s="12">
        <f>VLOOKUP(A75,'Staff (19_20)'!$A$4:$D$141,2,FALSE)</f>
        <v>85</v>
      </c>
      <c r="I75" s="12">
        <f>VLOOKUP(A75,'Staff (19_20)'!$A$4:$D$141,3,FALSE)</f>
        <v>100</v>
      </c>
      <c r="J75" s="47">
        <f>VLOOKUP(A75,'Staff (19_20)'!$A$4:$D$141,4,FALSE)</f>
        <v>185</v>
      </c>
      <c r="K75" s="109">
        <f t="shared" si="27"/>
        <v>0.53635147190008914</v>
      </c>
      <c r="L75" s="110">
        <f>VLOOKUP(A75,'1st_Yr_Students (19_20)'!$B$4:$D$142,2,FALSE)</f>
        <v>335</v>
      </c>
      <c r="M75" s="110">
        <f>VLOOKUP(A75,'1st_Yr_Students (19_20)'!$B$4:$D$142,3,FALSE)</f>
        <v>355</v>
      </c>
      <c r="N75" s="118">
        <f>VLOOKUP(A75,'1st_Yr_Students (18_19)'!$B$4:$D$143,2,FALSE)</f>
        <v>305</v>
      </c>
      <c r="O75" s="119">
        <f>VLOOKUP(A75,'1st_Yr_Students (18_19)'!$B$4:$D$143,3,FALSE)</f>
        <v>330</v>
      </c>
      <c r="P75" s="101">
        <f>VLOOKUP(A75,'1st_Yr_Students (17_18)'!$B$4:$D$142,2,FALSE)</f>
        <v>320</v>
      </c>
      <c r="Q75" s="113">
        <f>VLOOKUP(A75,'1st_Yr_Students (17_18)'!$B$4:$D$142,3,FALSE)</f>
        <v>345</v>
      </c>
      <c r="R75" s="114">
        <f>VLOOKUP(A75, '1st_Yr_Students (16_17)'!$B$4:$D$142, 2, FALSE)</f>
        <v>355</v>
      </c>
      <c r="S75" s="113">
        <f>VLOOKUP(A75, '1st_Yr_Students (16_17)'!$B$4:$D$142, 3, FALSE)</f>
        <v>375</v>
      </c>
      <c r="T75" s="114">
        <f>VLOOKUP(A75,'1st_Yr_Students (15_16)'!$B$4:$D$143,2,FALSE)</f>
        <v>385</v>
      </c>
      <c r="U75" s="113">
        <f>VLOOKUP(A75,'1st_Yr_Students (15_16)'!$B$4:$D$143,3,FALSE)</f>
        <v>405</v>
      </c>
      <c r="V75" s="114">
        <f>VLOOKUP(A75,'1st_Yr_Students (14_15)'!$B$4:$D$142,2,FALSE)</f>
        <v>340</v>
      </c>
      <c r="W75" s="47">
        <f>VLOOKUP(A75,'1st_Yr_Students (14_15)'!$B$4:$D$142,3,FALSE)</f>
        <v>360</v>
      </c>
      <c r="X75" s="47">
        <f t="shared" si="28"/>
        <v>2170</v>
      </c>
      <c r="Y75" s="47">
        <f t="shared" si="29"/>
        <v>1485</v>
      </c>
      <c r="Z75" s="49">
        <f t="shared" si="30"/>
        <v>1736</v>
      </c>
      <c r="AA75" s="49">
        <f t="shared" si="31"/>
        <v>0.81797256320945078</v>
      </c>
      <c r="AB75" s="49">
        <f t="shared" si="32"/>
        <v>1.3543240351095398</v>
      </c>
      <c r="AC75" s="115">
        <f t="shared" si="24"/>
        <v>15180.795629820052</v>
      </c>
      <c r="AD75" s="116">
        <f t="shared" si="33"/>
        <v>12144.636503856042</v>
      </c>
      <c r="AE75" s="117">
        <f t="shared" si="34"/>
        <v>5.7223383930335192</v>
      </c>
      <c r="AF75" s="117">
        <f t="shared" si="26"/>
        <v>7.0766624281430595</v>
      </c>
      <c r="AG75" s="46"/>
    </row>
    <row r="76" spans="1:33" x14ac:dyDescent="0.3">
      <c r="A76" s="12" t="s">
        <v>102</v>
      </c>
      <c r="B76" s="12" t="s">
        <v>361</v>
      </c>
      <c r="C76" s="12"/>
      <c r="D76" s="12"/>
      <c r="E76" s="12"/>
      <c r="F76" s="12" t="str">
        <f t="shared" si="25"/>
        <v>N</v>
      </c>
      <c r="G76" s="12" t="s">
        <v>394</v>
      </c>
      <c r="H76" s="12">
        <f>VLOOKUP(A76,'Staff (19_20)'!$A$4:$D$141,2,FALSE)</f>
        <v>315</v>
      </c>
      <c r="I76" s="12">
        <f>VLOOKUP(A76,'Staff (19_20)'!$A$4:$D$141,3,FALSE)</f>
        <v>725</v>
      </c>
      <c r="J76" s="47">
        <f>VLOOKUP(A76,'Staff (19_20)'!$A$4:$D$141,4,FALSE)</f>
        <v>1040</v>
      </c>
      <c r="K76" s="109">
        <f t="shared" si="27"/>
        <v>3.0151650312221228</v>
      </c>
      <c r="L76" s="110">
        <f>VLOOKUP(A76,'1st_Yr_Students (19_20)'!$B$4:$D$142,2,FALSE)</f>
        <v>480</v>
      </c>
      <c r="M76" s="110">
        <f>VLOOKUP(A76,'1st_Yr_Students (19_20)'!$B$4:$D$142,3,FALSE)</f>
        <v>520</v>
      </c>
      <c r="N76" s="118">
        <f>VLOOKUP(A76,'1st_Yr_Students (18_19)'!$B$4:$D$143,2,FALSE)</f>
        <v>520</v>
      </c>
      <c r="O76" s="119">
        <f>VLOOKUP(A76,'1st_Yr_Students (18_19)'!$B$4:$D$143,3,FALSE)</f>
        <v>550</v>
      </c>
      <c r="P76" s="101">
        <f>VLOOKUP(A76,'1st_Yr_Students (17_18)'!$B$4:$D$142,2,FALSE)</f>
        <v>505</v>
      </c>
      <c r="Q76" s="113">
        <f>VLOOKUP(A76,'1st_Yr_Students (17_18)'!$B$4:$D$142,3,FALSE)</f>
        <v>545</v>
      </c>
      <c r="R76" s="114">
        <f>VLOOKUP(A76, '1st_Yr_Students (16_17)'!$B$4:$D$142, 2, FALSE)</f>
        <v>530</v>
      </c>
      <c r="S76" s="113">
        <f>VLOOKUP(A76, '1st_Yr_Students (16_17)'!$B$4:$D$142, 3, FALSE)</f>
        <v>570</v>
      </c>
      <c r="T76" s="114">
        <f>VLOOKUP(A76,'1st_Yr_Students (15_16)'!$B$4:$D$143,2,FALSE)</f>
        <v>600</v>
      </c>
      <c r="U76" s="113">
        <f>VLOOKUP(A76,'1st_Yr_Students (15_16)'!$B$4:$D$143,3,FALSE)</f>
        <v>640</v>
      </c>
      <c r="V76" s="114">
        <f>VLOOKUP(A76,'1st_Yr_Students (14_15)'!$B$4:$D$142,2,FALSE)</f>
        <v>515</v>
      </c>
      <c r="W76" s="47">
        <f>VLOOKUP(A76,'1st_Yr_Students (14_15)'!$B$4:$D$142,3,FALSE)</f>
        <v>555</v>
      </c>
      <c r="X76" s="47">
        <f t="shared" si="28"/>
        <v>3380</v>
      </c>
      <c r="Y76" s="47">
        <f t="shared" si="29"/>
        <v>2310</v>
      </c>
      <c r="Z76" s="49">
        <f t="shared" si="30"/>
        <v>2704</v>
      </c>
      <c r="AA76" s="49">
        <f t="shared" si="31"/>
        <v>1.2740770800220937</v>
      </c>
      <c r="AB76" s="49">
        <f t="shared" si="32"/>
        <v>4.2892421112442163</v>
      </c>
      <c r="AC76" s="115">
        <f t="shared" si="24"/>
        <v>23645.663239074551</v>
      </c>
      <c r="AD76" s="116">
        <f t="shared" si="33"/>
        <v>18916.530591259641</v>
      </c>
      <c r="AE76" s="117">
        <f t="shared" si="34"/>
        <v>8.913135377167416</v>
      </c>
      <c r="AF76" s="117">
        <f t="shared" si="26"/>
        <v>13.202377488411631</v>
      </c>
      <c r="AG76" s="46"/>
    </row>
    <row r="77" spans="1:33" ht="14.55" customHeight="1" x14ac:dyDescent="0.3">
      <c r="A77" s="12" t="s">
        <v>6</v>
      </c>
      <c r="B77" s="12"/>
      <c r="C77" s="12"/>
      <c r="D77" s="12"/>
      <c r="E77" s="12"/>
      <c r="F77" s="12"/>
      <c r="G77" s="12" t="s">
        <v>319</v>
      </c>
      <c r="H77" s="12">
        <f>VLOOKUP(A77,'Staff (19_20)'!$A$4:$D$141,2,FALSE)</f>
        <v>1510</v>
      </c>
      <c r="I77" s="12">
        <f>VLOOKUP(A77,'Staff (19_20)'!$A$4:$D$141,3,FALSE)</f>
        <v>1880</v>
      </c>
      <c r="J77" s="47">
        <f>VLOOKUP(A77,'Staff (19_20)'!$A$4:$D$141,4,FALSE)</f>
        <v>3390</v>
      </c>
      <c r="K77" s="109">
        <f t="shared" si="27"/>
        <v>9.8282783229259589</v>
      </c>
      <c r="L77" s="110">
        <f>VLOOKUP(A77,'1st_Yr_Students (19_20)'!$B$4:$D$142,2,FALSE)</f>
        <v>585</v>
      </c>
      <c r="M77" s="110">
        <f>VLOOKUP(A77,'1st_Yr_Students (19_20)'!$B$4:$D$142,3,FALSE)</f>
        <v>3925</v>
      </c>
      <c r="N77" s="118">
        <f>VLOOKUP(A77,'1st_Yr_Students (18_19)'!$B$4:$D$143,2,FALSE)</f>
        <v>465</v>
      </c>
      <c r="O77" s="119">
        <f>VLOOKUP(A77,'1st_Yr_Students (18_19)'!$B$4:$D$143,3,FALSE)</f>
        <v>3375</v>
      </c>
      <c r="P77" s="101">
        <f>VLOOKUP(A77,'1st_Yr_Students (17_18)'!$B$4:$D$142,2,FALSE)</f>
        <v>425</v>
      </c>
      <c r="Q77" s="113">
        <f>VLOOKUP(A77,'1st_Yr_Students (17_18)'!$B$4:$D$142,3,FALSE)</f>
        <v>3235</v>
      </c>
      <c r="R77" s="114">
        <f>VLOOKUP(A77, '1st_Yr_Students (16_17)'!$B$4:$D$142, 2, FALSE)</f>
        <v>455</v>
      </c>
      <c r="S77" s="113">
        <f>VLOOKUP(A77, '1st_Yr_Students (16_17)'!$B$4:$D$142, 3, FALSE)</f>
        <v>3610</v>
      </c>
      <c r="T77" s="114">
        <f>VLOOKUP(A77,'1st_Yr_Students (15_16)'!$B$4:$D$143,2,FALSE)</f>
        <v>500</v>
      </c>
      <c r="U77" s="113">
        <f>VLOOKUP(A77,'1st_Yr_Students (15_16)'!$B$4:$D$143,3,FALSE)</f>
        <v>3380</v>
      </c>
      <c r="V77" s="114">
        <f>VLOOKUP(A77,'1st_Yr_Students (14_15)'!$B$4:$D$142,2,FALSE)</f>
        <v>530</v>
      </c>
      <c r="W77" s="47">
        <f>VLOOKUP(A77,'1st_Yr_Students (14_15)'!$B$4:$D$142,3,FALSE)</f>
        <v>3635</v>
      </c>
      <c r="X77" s="47">
        <f t="shared" si="28"/>
        <v>21160</v>
      </c>
      <c r="Y77" s="47">
        <f t="shared" si="29"/>
        <v>13860</v>
      </c>
      <c r="Z77" s="49">
        <f t="shared" si="30"/>
        <v>16928</v>
      </c>
      <c r="AA77" s="49">
        <f t="shared" si="31"/>
        <v>7.9761748559963026</v>
      </c>
      <c r="AB77" s="49">
        <f t="shared" si="32"/>
        <v>17.804453178922262</v>
      </c>
      <c r="AC77" s="115">
        <f t="shared" si="24"/>
        <v>148030.2467866324</v>
      </c>
      <c r="AD77" s="116">
        <f t="shared" si="33"/>
        <v>118424.19742930593</v>
      </c>
      <c r="AE77" s="117">
        <f t="shared" si="34"/>
        <v>55.799391887829159</v>
      </c>
      <c r="AF77" s="117">
        <f t="shared" si="26"/>
        <v>73.603845066751418</v>
      </c>
      <c r="AG77" s="46"/>
    </row>
    <row r="78" spans="1:33" x14ac:dyDescent="0.3">
      <c r="A78" s="12" t="s">
        <v>13</v>
      </c>
      <c r="B78" s="12" t="s">
        <v>361</v>
      </c>
      <c r="C78" s="12"/>
      <c r="D78" s="12" t="s">
        <v>361</v>
      </c>
      <c r="E78" s="12" t="s">
        <v>361</v>
      </c>
      <c r="F78" s="12" t="str">
        <f t="shared" ref="F78:F87" si="35">IF(M78 &gt; 6000, "Y", "N")</f>
        <v>N</v>
      </c>
      <c r="G78" s="12" t="s">
        <v>393</v>
      </c>
      <c r="H78" s="12">
        <f>VLOOKUP(A78,'Staff (19_20)'!$A$4:$D$141,2,FALSE)</f>
        <v>1510</v>
      </c>
      <c r="I78" s="12">
        <f>VLOOKUP(A78,'Staff (19_20)'!$A$4:$D$141,3,FALSE)</f>
        <v>2195</v>
      </c>
      <c r="J78" s="47">
        <f>VLOOKUP(A78,'Staff (19_20)'!$A$4:$D$141,4,FALSE)</f>
        <v>3705</v>
      </c>
      <c r="K78" s="109">
        <f t="shared" si="27"/>
        <v>10.741525423728813</v>
      </c>
      <c r="L78" s="110">
        <f>VLOOKUP(A78,'1st_Yr_Students (19_20)'!$B$4:$D$142,2,FALSE)</f>
        <v>3995</v>
      </c>
      <c r="M78" s="110">
        <f>VLOOKUP(A78,'1st_Yr_Students (19_20)'!$B$4:$D$142,3,FALSE)</f>
        <v>4330</v>
      </c>
      <c r="N78" s="118">
        <f>VLOOKUP(A78,'1st_Yr_Students (18_19)'!$B$4:$D$143,2,FALSE)</f>
        <v>3430</v>
      </c>
      <c r="O78" s="119">
        <f>VLOOKUP(A78,'1st_Yr_Students (18_19)'!$B$4:$D$143,3,FALSE)</f>
        <v>3795</v>
      </c>
      <c r="P78" s="101">
        <f>VLOOKUP(A78,'1st_Yr_Students (17_18)'!$B$4:$D$142,2,FALSE)</f>
        <v>3450</v>
      </c>
      <c r="Q78" s="113">
        <f>VLOOKUP(A78,'1st_Yr_Students (17_18)'!$B$4:$D$142,3,FALSE)</f>
        <v>3730</v>
      </c>
      <c r="R78" s="114">
        <f>VLOOKUP(A78, '1st_Yr_Students (16_17)'!$B$4:$D$142, 2, FALSE)</f>
        <v>3310</v>
      </c>
      <c r="S78" s="113">
        <f>VLOOKUP(A78, '1st_Yr_Students (16_17)'!$B$4:$D$142, 3, FALSE)</f>
        <v>3665</v>
      </c>
      <c r="T78" s="114">
        <f>VLOOKUP(A78,'1st_Yr_Students (15_16)'!$B$4:$D$143,2,FALSE)</f>
        <v>3275</v>
      </c>
      <c r="U78" s="113">
        <f>VLOOKUP(A78,'1st_Yr_Students (15_16)'!$B$4:$D$143,3,FALSE)</f>
        <v>3590</v>
      </c>
      <c r="V78" s="114">
        <f>VLOOKUP(A78,'1st_Yr_Students (14_15)'!$B$4:$D$142,2,FALSE)</f>
        <v>3275</v>
      </c>
      <c r="W78" s="47">
        <f>VLOOKUP(A78,'1st_Yr_Students (14_15)'!$B$4:$D$142,3,FALSE)</f>
        <v>3620</v>
      </c>
      <c r="X78" s="47">
        <f t="shared" si="28"/>
        <v>22730</v>
      </c>
      <c r="Y78" s="47">
        <f t="shared" si="29"/>
        <v>14605</v>
      </c>
      <c r="Z78" s="49">
        <f t="shared" si="30"/>
        <v>18184</v>
      </c>
      <c r="AA78" s="49">
        <f t="shared" si="31"/>
        <v>8.5679798902077486</v>
      </c>
      <c r="AB78" s="49">
        <f t="shared" si="32"/>
        <v>19.309505313936562</v>
      </c>
      <c r="AC78" s="115">
        <f t="shared" si="24"/>
        <v>159013.58740359897</v>
      </c>
      <c r="AD78" s="116">
        <f t="shared" si="33"/>
        <v>127210.86992287918</v>
      </c>
      <c r="AE78" s="117">
        <f t="shared" si="34"/>
        <v>59.939516900300404</v>
      </c>
      <c r="AF78" s="117">
        <f t="shared" si="26"/>
        <v>79.249022214236959</v>
      </c>
      <c r="AG78" s="46"/>
    </row>
    <row r="79" spans="1:33" x14ac:dyDescent="0.3">
      <c r="A79" s="12" t="s">
        <v>152</v>
      </c>
      <c r="B79" s="12" t="s">
        <v>361</v>
      </c>
      <c r="C79" s="12" t="s">
        <v>361</v>
      </c>
      <c r="D79" s="12" t="s">
        <v>361</v>
      </c>
      <c r="E79" s="12" t="s">
        <v>361</v>
      </c>
      <c r="F79" s="12" t="str">
        <f t="shared" si="35"/>
        <v>Y</v>
      </c>
      <c r="G79" s="12" t="s">
        <v>392</v>
      </c>
      <c r="H79" s="12">
        <f>VLOOKUP(A79,'Staff (19_20)'!$A$4:$D$141,2,FALSE)</f>
        <v>4145</v>
      </c>
      <c r="I79" s="12">
        <f>VLOOKUP(A79,'Staff (19_20)'!$A$4:$D$141,3,FALSE)</f>
        <v>0</v>
      </c>
      <c r="J79" s="47">
        <f>VLOOKUP(A79,'Staff (19_20)'!$A$4:$D$141,4,FALSE)</f>
        <v>0</v>
      </c>
      <c r="K79" s="109">
        <f t="shared" si="27"/>
        <v>0</v>
      </c>
      <c r="L79" s="110">
        <f>VLOOKUP(A79,'1st_Yr_Students (19_20)'!$B$4:$D$142,2,FALSE)</f>
        <v>8985</v>
      </c>
      <c r="M79" s="110">
        <f>VLOOKUP(A79,'1st_Yr_Students (19_20)'!$B$4:$D$142,3,FALSE)</f>
        <v>9365</v>
      </c>
      <c r="N79" s="118">
        <f>VLOOKUP(A79,'1st_Yr_Students (18_19)'!$B$4:$D$143,2,FALSE)</f>
        <v>9150</v>
      </c>
      <c r="O79" s="119">
        <f>VLOOKUP(A79,'1st_Yr_Students (18_19)'!$B$4:$D$143,3,FALSE)</f>
        <v>9575</v>
      </c>
      <c r="P79" s="101">
        <f>VLOOKUP(A79,'1st_Yr_Students (17_18)'!$B$4:$D$142,2,FALSE)</f>
        <v>9390</v>
      </c>
      <c r="Q79" s="113">
        <f>VLOOKUP(A79,'1st_Yr_Students (17_18)'!$B$4:$D$142,3,FALSE)</f>
        <v>9820</v>
      </c>
      <c r="R79" s="114">
        <f>VLOOKUP(A79, '1st_Yr_Students (16_17)'!$B$4:$D$142, 2, FALSE)</f>
        <v>9175</v>
      </c>
      <c r="S79" s="113">
        <f>VLOOKUP(A79, '1st_Yr_Students (16_17)'!$B$4:$D$142, 3, FALSE)</f>
        <v>9590</v>
      </c>
      <c r="T79" s="114">
        <f>VLOOKUP(A79,'1st_Yr_Students (15_16)'!$B$4:$D$143,2,FALSE)</f>
        <v>8970</v>
      </c>
      <c r="U79" s="113">
        <f>VLOOKUP(A79,'1st_Yr_Students (15_16)'!$B$4:$D$143,3,FALSE)</f>
        <v>9495</v>
      </c>
      <c r="V79" s="114">
        <f>VLOOKUP(A79,'1st_Yr_Students (14_15)'!$B$4:$D$142,2,FALSE)</f>
        <v>9255</v>
      </c>
      <c r="W79" s="47">
        <f>VLOOKUP(A79,'1st_Yr_Students (14_15)'!$B$4:$D$142,3,FALSE)</f>
        <v>9645</v>
      </c>
      <c r="X79" s="47">
        <f t="shared" si="28"/>
        <v>57490</v>
      </c>
      <c r="Y79" s="47">
        <f t="shared" si="29"/>
        <v>38550</v>
      </c>
      <c r="Z79" s="49">
        <f t="shared" si="30"/>
        <v>45992</v>
      </c>
      <c r="AA79" s="49">
        <f t="shared" si="31"/>
        <v>21.670618736825496</v>
      </c>
      <c r="AB79" s="49">
        <f t="shared" si="32"/>
        <v>21.670618736825496</v>
      </c>
      <c r="AC79" s="115">
        <f>Y79/$I$5</f>
        <v>269686.48457583546</v>
      </c>
      <c r="AD79" s="116">
        <f t="shared" si="33"/>
        <v>215749.18766066839</v>
      </c>
      <c r="AE79" s="117">
        <f t="shared" si="34"/>
        <v>101.65720970112542</v>
      </c>
      <c r="AF79" s="117">
        <f t="shared" si="26"/>
        <v>123.32782843795093</v>
      </c>
      <c r="AG79" s="46"/>
    </row>
    <row r="80" spans="1:33" x14ac:dyDescent="0.3">
      <c r="A80" s="12" t="s">
        <v>155</v>
      </c>
      <c r="B80" s="12" t="s">
        <v>361</v>
      </c>
      <c r="C80" s="12"/>
      <c r="D80" s="12"/>
      <c r="E80" s="12" t="s">
        <v>361</v>
      </c>
      <c r="F80" s="12" t="str">
        <f t="shared" si="35"/>
        <v>N</v>
      </c>
      <c r="G80" s="12" t="s">
        <v>398</v>
      </c>
      <c r="H80" s="12">
        <f>VLOOKUP(A80,'Staff (19_20)'!$A$4:$D$141,2,FALSE)</f>
        <v>405</v>
      </c>
      <c r="I80" s="12">
        <f>VLOOKUP(A80,'Staff (19_20)'!$A$4:$D$141,3,FALSE)</f>
        <v>0</v>
      </c>
      <c r="J80" s="47">
        <f>VLOOKUP(A80,'Staff (19_20)'!$A$4:$D$141,4,FALSE)</f>
        <v>0</v>
      </c>
      <c r="K80" s="109">
        <f t="shared" si="27"/>
        <v>0</v>
      </c>
      <c r="L80" s="110">
        <f>VLOOKUP(A80,'1st_Yr_Students (19_20)'!$B$4:$D$142,2,FALSE)</f>
        <v>3770</v>
      </c>
      <c r="M80" s="110">
        <f>VLOOKUP(A80,'1st_Yr_Students (19_20)'!$B$4:$D$142,3,FALSE)</f>
        <v>3815</v>
      </c>
      <c r="N80" s="118">
        <f>VLOOKUP(A80,'1st_Yr_Students (18_19)'!$B$4:$D$143,2,FALSE)</f>
        <v>3135</v>
      </c>
      <c r="O80" s="119">
        <f>VLOOKUP(A80,'1st_Yr_Students (18_19)'!$B$4:$D$143,3,FALSE)</f>
        <v>3185</v>
      </c>
      <c r="P80" s="101">
        <f>VLOOKUP(A80,'1st_Yr_Students (17_18)'!$B$4:$D$142,2,FALSE)</f>
        <v>3045</v>
      </c>
      <c r="Q80" s="113">
        <f>VLOOKUP(A80,'1st_Yr_Students (17_18)'!$B$4:$D$142,3,FALSE)</f>
        <v>3095</v>
      </c>
      <c r="R80" s="114">
        <f>VLOOKUP(A80, '1st_Yr_Students (16_17)'!$B$4:$D$142, 2, FALSE)</f>
        <v>3170</v>
      </c>
      <c r="S80" s="113">
        <f>VLOOKUP(A80, '1st_Yr_Students (16_17)'!$B$4:$D$142, 3, FALSE)</f>
        <v>3250</v>
      </c>
      <c r="T80" s="114">
        <f>VLOOKUP(A80,'1st_Yr_Students (15_16)'!$B$4:$D$143,2,FALSE)</f>
        <v>3060</v>
      </c>
      <c r="U80" s="113">
        <f>VLOOKUP(A80,'1st_Yr_Students (15_16)'!$B$4:$D$143,3,FALSE)</f>
        <v>3120</v>
      </c>
      <c r="V80" s="114">
        <f>VLOOKUP(A80,'1st_Yr_Students (14_15)'!$B$4:$D$142,2,FALSE)</f>
        <v>2915</v>
      </c>
      <c r="W80" s="47">
        <f>VLOOKUP(A80,'1st_Yr_Students (14_15)'!$B$4:$D$142,3,FALSE)</f>
        <v>2960</v>
      </c>
      <c r="X80" s="47">
        <f t="shared" si="28"/>
        <v>19425</v>
      </c>
      <c r="Y80" s="47">
        <f t="shared" si="29"/>
        <v>12425</v>
      </c>
      <c r="Z80" s="49">
        <f t="shared" si="30"/>
        <v>15540</v>
      </c>
      <c r="AA80" s="49">
        <f t="shared" si="31"/>
        <v>7.3221737513104062</v>
      </c>
      <c r="AB80" s="49">
        <f t="shared" si="32"/>
        <v>7.3221737513104062</v>
      </c>
      <c r="AC80" s="115">
        <f>X80/$I$5</f>
        <v>135892.6060411311</v>
      </c>
      <c r="AD80" s="116">
        <f t="shared" si="33"/>
        <v>108714.08483290489</v>
      </c>
      <c r="AE80" s="117">
        <f t="shared" si="34"/>
        <v>51.224158195703275</v>
      </c>
      <c r="AF80" s="117">
        <f t="shared" si="26"/>
        <v>58.546331947013684</v>
      </c>
      <c r="AG80" s="46"/>
    </row>
    <row r="81" spans="1:33" x14ac:dyDescent="0.3">
      <c r="A81" s="12" t="s">
        <v>21</v>
      </c>
      <c r="B81" s="12" t="s">
        <v>361</v>
      </c>
      <c r="C81" s="12"/>
      <c r="D81" s="12" t="s">
        <v>361</v>
      </c>
      <c r="E81" s="12" t="s">
        <v>361</v>
      </c>
      <c r="F81" s="12" t="str">
        <f t="shared" si="35"/>
        <v>N</v>
      </c>
      <c r="G81" s="12" t="s">
        <v>397</v>
      </c>
      <c r="H81" s="12">
        <f>VLOOKUP(A81,'Staff (19_20)'!$A$4:$D$141,2,FALSE)</f>
        <v>525</v>
      </c>
      <c r="I81" s="12">
        <f>VLOOKUP(A81,'Staff (19_20)'!$A$4:$D$141,3,FALSE)</f>
        <v>860</v>
      </c>
      <c r="J81" s="47">
        <f>VLOOKUP(A81,'Staff (19_20)'!$A$4:$D$141,4,FALSE)</f>
        <v>1385</v>
      </c>
      <c r="K81" s="109">
        <f t="shared" si="27"/>
        <v>4.0153880463871543</v>
      </c>
      <c r="L81" s="110">
        <f>VLOOKUP(A81,'1st_Yr_Students (19_20)'!$B$4:$D$142,2,FALSE)</f>
        <v>3175</v>
      </c>
      <c r="M81" s="110">
        <f>VLOOKUP(A81,'1st_Yr_Students (19_20)'!$B$4:$D$142,3,FALSE)</f>
        <v>3215</v>
      </c>
      <c r="N81" s="118">
        <f>VLOOKUP(A81,'1st_Yr_Students (18_19)'!$B$4:$D$143,2,FALSE)</f>
        <v>3310</v>
      </c>
      <c r="O81" s="119">
        <f>VLOOKUP(A81,'1st_Yr_Students (18_19)'!$B$4:$D$143,3,FALSE)</f>
        <v>3355</v>
      </c>
      <c r="P81" s="101">
        <f>VLOOKUP(A81,'1st_Yr_Students (17_18)'!$B$4:$D$142,2,FALSE)</f>
        <v>3510</v>
      </c>
      <c r="Q81" s="113">
        <f>VLOOKUP(A81,'1st_Yr_Students (17_18)'!$B$4:$D$142,3,FALSE)</f>
        <v>3560</v>
      </c>
      <c r="R81" s="114">
        <f>VLOOKUP(A81, '1st_Yr_Students (16_17)'!$B$4:$D$142, 2, FALSE)</f>
        <v>3595</v>
      </c>
      <c r="S81" s="113">
        <f>VLOOKUP(A81, '1st_Yr_Students (16_17)'!$B$4:$D$142, 3, FALSE)</f>
        <v>3635</v>
      </c>
      <c r="T81" s="114">
        <f>VLOOKUP(A81,'1st_Yr_Students (15_16)'!$B$4:$D$143,2,FALSE)</f>
        <v>3650</v>
      </c>
      <c r="U81" s="113">
        <f>VLOOKUP(A81,'1st_Yr_Students (15_16)'!$B$4:$D$143,3,FALSE)</f>
        <v>3725</v>
      </c>
      <c r="V81" s="114">
        <f>VLOOKUP(A81,'1st_Yr_Students (14_15)'!$B$4:$D$142,2,FALSE)</f>
        <v>3465</v>
      </c>
      <c r="W81" s="47">
        <f>VLOOKUP(A81,'1st_Yr_Students (14_15)'!$B$4:$D$142,3,FALSE)</f>
        <v>3515</v>
      </c>
      <c r="X81" s="47">
        <f t="shared" si="28"/>
        <v>21005</v>
      </c>
      <c r="Y81" s="47">
        <f t="shared" si="29"/>
        <v>14435</v>
      </c>
      <c r="Z81" s="49">
        <f t="shared" si="30"/>
        <v>16804</v>
      </c>
      <c r="AA81" s="49">
        <f t="shared" si="31"/>
        <v>7.917748244338485</v>
      </c>
      <c r="AB81" s="49">
        <f t="shared" si="32"/>
        <v>11.933136290725638</v>
      </c>
      <c r="AC81" s="115">
        <f>X81/$I$5</f>
        <v>146945.90424164524</v>
      </c>
      <c r="AD81" s="116">
        <f t="shared" si="33"/>
        <v>117556.72339331621</v>
      </c>
      <c r="AE81" s="117">
        <f t="shared" si="34"/>
        <v>55.3906534311839</v>
      </c>
      <c r="AF81" s="117">
        <f t="shared" si="26"/>
        <v>67.323789721909534</v>
      </c>
      <c r="AG81" s="46"/>
    </row>
    <row r="82" spans="1:33" x14ac:dyDescent="0.3">
      <c r="A82" s="12" t="s">
        <v>22</v>
      </c>
      <c r="B82" s="12" t="s">
        <v>361</v>
      </c>
      <c r="C82" s="12"/>
      <c r="D82" s="12"/>
      <c r="E82" s="12" t="s">
        <v>361</v>
      </c>
      <c r="F82" s="12" t="str">
        <f t="shared" si="35"/>
        <v>Y</v>
      </c>
      <c r="G82" s="12" t="s">
        <v>396</v>
      </c>
      <c r="H82" s="12">
        <f>VLOOKUP(A82,'Staff (19_20)'!$A$4:$D$141,2,FALSE)</f>
        <v>1580</v>
      </c>
      <c r="I82" s="12">
        <f>VLOOKUP(A82,'Staff (19_20)'!$A$4:$D$141,3,FALSE)</f>
        <v>1595</v>
      </c>
      <c r="J82" s="47">
        <f>VLOOKUP(A82,'Staff (19_20)'!$A$4:$D$141,4,FALSE)</f>
        <v>3180</v>
      </c>
      <c r="K82" s="109">
        <f t="shared" si="27"/>
        <v>9.2194469223907216</v>
      </c>
      <c r="L82" s="110">
        <f>VLOOKUP(A82,'1st_Yr_Students (19_20)'!$B$4:$D$142,2,FALSE)</f>
        <v>6105</v>
      </c>
      <c r="M82" s="110">
        <f>VLOOKUP(A82,'1st_Yr_Students (19_20)'!$B$4:$D$142,3,FALSE)</f>
        <v>6255</v>
      </c>
      <c r="N82" s="118">
        <f>VLOOKUP(A82,'1st_Yr_Students (18_19)'!$B$4:$D$143,2,FALSE)</f>
        <v>6065</v>
      </c>
      <c r="O82" s="119">
        <f>VLOOKUP(A82,'1st_Yr_Students (18_19)'!$B$4:$D$143,3,FALSE)</f>
        <v>6255</v>
      </c>
      <c r="P82" s="101">
        <f>VLOOKUP(A82,'1st_Yr_Students (17_18)'!$B$4:$D$142,2,FALSE)</f>
        <v>7275</v>
      </c>
      <c r="Q82" s="113">
        <f>VLOOKUP(A82,'1st_Yr_Students (17_18)'!$B$4:$D$142,3,FALSE)</f>
        <v>7460</v>
      </c>
      <c r="R82" s="114">
        <f>VLOOKUP(A82, '1st_Yr_Students (16_17)'!$B$4:$D$142, 2, FALSE)</f>
        <v>7365</v>
      </c>
      <c r="S82" s="113">
        <f>VLOOKUP(A82, '1st_Yr_Students (16_17)'!$B$4:$D$142, 3, FALSE)</f>
        <v>7595</v>
      </c>
      <c r="T82" s="114">
        <f>VLOOKUP(A82,'1st_Yr_Students (15_16)'!$B$4:$D$143,2,FALSE)</f>
        <v>7380</v>
      </c>
      <c r="U82" s="113">
        <f>VLOOKUP(A82,'1st_Yr_Students (15_16)'!$B$4:$D$143,3,FALSE)</f>
        <v>7575</v>
      </c>
      <c r="V82" s="114">
        <f>VLOOKUP(A82,'1st_Yr_Students (14_15)'!$B$4:$D$142,2,FALSE)</f>
        <v>7220</v>
      </c>
      <c r="W82" s="47">
        <f>VLOOKUP(A82,'1st_Yr_Students (14_15)'!$B$4:$D$142,3,FALSE)</f>
        <v>7410</v>
      </c>
      <c r="X82" s="47">
        <f t="shared" si="28"/>
        <v>42550</v>
      </c>
      <c r="Y82" s="47">
        <f t="shared" si="29"/>
        <v>30040</v>
      </c>
      <c r="Z82" s="49">
        <f t="shared" si="30"/>
        <v>34040</v>
      </c>
      <c r="AA82" s="49">
        <f t="shared" si="31"/>
        <v>16.039047264775174</v>
      </c>
      <c r="AB82" s="49">
        <f t="shared" si="32"/>
        <v>25.258494187165894</v>
      </c>
      <c r="AC82" s="115">
        <f>X82/$I$5</f>
        <v>297669.51799485862</v>
      </c>
      <c r="AD82" s="116">
        <f t="shared" si="33"/>
        <v>238135.61439588689</v>
      </c>
      <c r="AE82" s="117">
        <f t="shared" si="34"/>
        <v>112.20529890487383</v>
      </c>
      <c r="AF82" s="117">
        <f t="shared" si="26"/>
        <v>137.46379309203974</v>
      </c>
      <c r="AG82" s="46"/>
    </row>
    <row r="83" spans="1:33" x14ac:dyDescent="0.3">
      <c r="A83" s="12" t="s">
        <v>23</v>
      </c>
      <c r="B83" s="12" t="s">
        <v>361</v>
      </c>
      <c r="C83" s="12" t="s">
        <v>361</v>
      </c>
      <c r="D83" s="12" t="s">
        <v>361</v>
      </c>
      <c r="E83" s="12" t="s">
        <v>361</v>
      </c>
      <c r="F83" s="12" t="str">
        <f t="shared" si="35"/>
        <v>Y</v>
      </c>
      <c r="G83" s="12" t="s">
        <v>393</v>
      </c>
      <c r="H83" s="12">
        <f>VLOOKUP(A83,'Staff (19_20)'!$A$4:$D$141,2,FALSE)</f>
        <v>3385</v>
      </c>
      <c r="I83" s="12">
        <f>VLOOKUP(A83,'Staff (19_20)'!$A$4:$D$141,3,FALSE)</f>
        <v>4230</v>
      </c>
      <c r="J83" s="47">
        <f>VLOOKUP(A83,'Staff (19_20)'!$A$4:$D$141,4,FALSE)</f>
        <v>7615</v>
      </c>
      <c r="K83" s="109">
        <f t="shared" si="27"/>
        <v>22.077386262265833</v>
      </c>
      <c r="L83" s="110">
        <f>VLOOKUP(A83,'1st_Yr_Students (19_20)'!$B$4:$D$142,2,FALSE)</f>
        <v>6345</v>
      </c>
      <c r="M83" s="110">
        <f>VLOOKUP(A83,'1st_Yr_Students (19_20)'!$B$4:$D$142,3,FALSE)</f>
        <v>6960</v>
      </c>
      <c r="N83" s="118">
        <f>VLOOKUP(A83,'1st_Yr_Students (18_19)'!$B$4:$D$143,2,FALSE)</f>
        <v>6205</v>
      </c>
      <c r="O83" s="119">
        <f>VLOOKUP(A83,'1st_Yr_Students (18_19)'!$B$4:$D$143,3,FALSE)</f>
        <v>6755</v>
      </c>
      <c r="P83" s="101">
        <f>VLOOKUP(A83,'1st_Yr_Students (17_18)'!$B$4:$D$142,2,FALSE)</f>
        <v>6030</v>
      </c>
      <c r="Q83" s="113">
        <f>VLOOKUP(A83,'1st_Yr_Students (17_18)'!$B$4:$D$142,3,FALSE)</f>
        <v>6620</v>
      </c>
      <c r="R83" s="114">
        <f>VLOOKUP(A83, '1st_Yr_Students (16_17)'!$B$4:$D$142, 2, FALSE)</f>
        <v>5955</v>
      </c>
      <c r="S83" s="113">
        <f>VLOOKUP(A83, '1st_Yr_Students (16_17)'!$B$4:$D$142, 3, FALSE)</f>
        <v>6475</v>
      </c>
      <c r="T83" s="114">
        <f>VLOOKUP(A83,'1st_Yr_Students (15_16)'!$B$4:$D$143,2,FALSE)</f>
        <v>5470</v>
      </c>
      <c r="U83" s="113">
        <f>VLOOKUP(A83,'1st_Yr_Students (15_16)'!$B$4:$D$143,3,FALSE)</f>
        <v>5920</v>
      </c>
      <c r="V83" s="114">
        <f>VLOOKUP(A83,'1st_Yr_Students (14_15)'!$B$4:$D$142,2,FALSE)</f>
        <v>5435</v>
      </c>
      <c r="W83" s="47">
        <f>VLOOKUP(A83,'1st_Yr_Students (14_15)'!$B$4:$D$142,3,FALSE)</f>
        <v>5870</v>
      </c>
      <c r="X83" s="47">
        <f t="shared" si="28"/>
        <v>38600</v>
      </c>
      <c r="Y83" s="47">
        <f t="shared" si="29"/>
        <v>24885</v>
      </c>
      <c r="Z83" s="49">
        <f t="shared" si="30"/>
        <v>30880</v>
      </c>
      <c r="AA83" s="49">
        <f t="shared" si="31"/>
        <v>14.550111032204976</v>
      </c>
      <c r="AB83" s="49">
        <f t="shared" si="32"/>
        <v>36.627497294470807</v>
      </c>
      <c r="AC83" s="115">
        <f>Y83/$I$5</f>
        <v>174089.44665809767</v>
      </c>
      <c r="AD83" s="116">
        <f t="shared" si="33"/>
        <v>139271.55732647816</v>
      </c>
      <c r="AE83" s="117">
        <f t="shared" si="34"/>
        <v>65.622299958819866</v>
      </c>
      <c r="AF83" s="117">
        <f t="shared" si="26"/>
        <v>102.24979725329067</v>
      </c>
      <c r="AG83" s="46"/>
    </row>
    <row r="84" spans="1:33" x14ac:dyDescent="0.3">
      <c r="A84" s="12" t="s">
        <v>160</v>
      </c>
      <c r="B84" s="12" t="s">
        <v>361</v>
      </c>
      <c r="C84" s="12"/>
      <c r="D84" s="12"/>
      <c r="E84" s="12" t="s">
        <v>361</v>
      </c>
      <c r="F84" s="12" t="str">
        <f t="shared" si="35"/>
        <v>N</v>
      </c>
      <c r="G84" s="12" t="s">
        <v>396</v>
      </c>
      <c r="H84" s="12">
        <f>VLOOKUP(A84,'Staff (19_20)'!$A$4:$D$141,2,FALSE)</f>
        <v>175</v>
      </c>
      <c r="I84" s="12">
        <f>VLOOKUP(A84,'Staff (19_20)'!$A$4:$D$141,3,FALSE)</f>
        <v>0</v>
      </c>
      <c r="J84" s="47">
        <f>VLOOKUP(A84,'Staff (19_20)'!$A$4:$D$141,4,FALSE)</f>
        <v>0</v>
      </c>
      <c r="K84" s="109">
        <f t="shared" si="27"/>
        <v>0</v>
      </c>
      <c r="L84" s="110">
        <f>VLOOKUP(A84,'1st_Yr_Students (19_20)'!$B$4:$D$142,2,FALSE)</f>
        <v>1175</v>
      </c>
      <c r="M84" s="110">
        <f>VLOOKUP(A84,'1st_Yr_Students (19_20)'!$B$4:$D$142,3,FALSE)</f>
        <v>1205</v>
      </c>
      <c r="N84" s="118">
        <f>VLOOKUP(A84,'1st_Yr_Students (18_19)'!$B$4:$D$143,2,FALSE)</f>
        <v>1305</v>
      </c>
      <c r="O84" s="119">
        <f>VLOOKUP(A84,'1st_Yr_Students (18_19)'!$B$4:$D$143,3,FALSE)</f>
        <v>1335</v>
      </c>
      <c r="P84" s="101">
        <f>VLOOKUP(A84,'1st_Yr_Students (17_18)'!$B$4:$D$142,2,FALSE)</f>
        <v>1230</v>
      </c>
      <c r="Q84" s="113">
        <f>VLOOKUP(A84,'1st_Yr_Students (17_18)'!$B$4:$D$142,3,FALSE)</f>
        <v>1285</v>
      </c>
      <c r="R84" s="114">
        <f>VLOOKUP(A84, '1st_Yr_Students (16_17)'!$B$4:$D$142, 2, FALSE)</f>
        <v>955</v>
      </c>
      <c r="S84" s="113">
        <f>VLOOKUP(A84, '1st_Yr_Students (16_17)'!$B$4:$D$142, 3, FALSE)</f>
        <v>995</v>
      </c>
      <c r="T84" s="114">
        <f>VLOOKUP(A84,'1st_Yr_Students (15_16)'!$B$4:$D$143,2,FALSE)</f>
        <v>920</v>
      </c>
      <c r="U84" s="113">
        <f>VLOOKUP(A84,'1st_Yr_Students (15_16)'!$B$4:$D$143,3,FALSE)</f>
        <v>970</v>
      </c>
      <c r="V84" s="114">
        <f>VLOOKUP(A84,'1st_Yr_Students (14_15)'!$B$4:$D$142,2,FALSE)</f>
        <v>790</v>
      </c>
      <c r="W84" s="47">
        <f>VLOOKUP(A84,'1st_Yr_Students (14_15)'!$B$4:$D$142,3,FALSE)</f>
        <v>820</v>
      </c>
      <c r="X84" s="47">
        <f t="shared" si="28"/>
        <v>6610</v>
      </c>
      <c r="Y84" s="47">
        <f t="shared" si="29"/>
        <v>4070</v>
      </c>
      <c r="Z84" s="49">
        <f t="shared" si="30"/>
        <v>5288</v>
      </c>
      <c r="AA84" s="49">
        <f t="shared" si="31"/>
        <v>2.4916122777946863</v>
      </c>
      <c r="AB84" s="49">
        <f t="shared" si="32"/>
        <v>2.4916122777946863</v>
      </c>
      <c r="AC84" s="115">
        <f>X84/$I$5</f>
        <v>46241.962724935729</v>
      </c>
      <c r="AD84" s="116">
        <f t="shared" si="33"/>
        <v>36993.570179948583</v>
      </c>
      <c r="AE84" s="117">
        <f t="shared" si="34"/>
        <v>17.430717409194266</v>
      </c>
      <c r="AF84" s="117">
        <f t="shared" si="26"/>
        <v>19.922329686988952</v>
      </c>
      <c r="AG84" s="46"/>
    </row>
    <row r="85" spans="1:33" x14ac:dyDescent="0.3">
      <c r="A85" s="12" t="s">
        <v>25</v>
      </c>
      <c r="B85" s="12" t="s">
        <v>361</v>
      </c>
      <c r="C85" s="12" t="s">
        <v>361</v>
      </c>
      <c r="D85" s="12"/>
      <c r="E85" s="12" t="s">
        <v>361</v>
      </c>
      <c r="F85" s="12" t="str">
        <f t="shared" si="35"/>
        <v>N</v>
      </c>
      <c r="G85" s="12" t="s">
        <v>391</v>
      </c>
      <c r="H85" s="12">
        <f>VLOOKUP(A85,'Staff (19_20)'!$A$4:$D$141,2,FALSE)</f>
        <v>6170</v>
      </c>
      <c r="I85" s="12">
        <f>VLOOKUP(A85,'Staff (19_20)'!$A$4:$D$141,3,FALSE)</f>
        <v>6140</v>
      </c>
      <c r="J85" s="47">
        <f>VLOOKUP(A85,'Staff (19_20)'!$A$4:$D$141,4,FALSE)</f>
        <v>12310</v>
      </c>
      <c r="K85" s="109">
        <f t="shared" si="27"/>
        <v>35.689116859946473</v>
      </c>
      <c r="L85" s="110">
        <f>VLOOKUP(A85,'1st_Yr_Students (19_20)'!$B$4:$D$142,2,FALSE)</f>
        <v>4785</v>
      </c>
      <c r="M85" s="110">
        <f>VLOOKUP(A85,'1st_Yr_Students (19_20)'!$B$4:$D$142,3,FALSE)</f>
        <v>5080</v>
      </c>
      <c r="N85" s="118">
        <f>VLOOKUP(A85,'1st_Yr_Students (18_19)'!$B$4:$D$143,2,FALSE)</f>
        <v>4810</v>
      </c>
      <c r="O85" s="119">
        <f>VLOOKUP(A85,'1st_Yr_Students (18_19)'!$B$4:$D$143,3,FALSE)</f>
        <v>5100</v>
      </c>
      <c r="P85" s="101">
        <f>VLOOKUP(A85,'1st_Yr_Students (17_18)'!$B$4:$D$142,2,FALSE)</f>
        <v>4685</v>
      </c>
      <c r="Q85" s="113">
        <f>VLOOKUP(A85,'1st_Yr_Students (17_18)'!$B$4:$D$142,3,FALSE)</f>
        <v>4995</v>
      </c>
      <c r="R85" s="114">
        <f>VLOOKUP(A85, '1st_Yr_Students (16_17)'!$B$4:$D$142, 2, FALSE)</f>
        <v>4545</v>
      </c>
      <c r="S85" s="113">
        <f>VLOOKUP(A85, '1st_Yr_Students (16_17)'!$B$4:$D$142, 3, FALSE)</f>
        <v>4830</v>
      </c>
      <c r="T85" s="114">
        <f>VLOOKUP(A85,'1st_Yr_Students (15_16)'!$B$4:$D$143,2,FALSE)</f>
        <v>4540</v>
      </c>
      <c r="U85" s="113">
        <f>VLOOKUP(A85,'1st_Yr_Students (15_16)'!$B$4:$D$143,3,FALSE)</f>
        <v>4840</v>
      </c>
      <c r="V85" s="114">
        <f>VLOOKUP(A85,'1st_Yr_Students (14_15)'!$B$4:$D$142,2,FALSE)</f>
        <v>4520</v>
      </c>
      <c r="W85" s="47">
        <f>VLOOKUP(A85,'1st_Yr_Students (14_15)'!$B$4:$D$142,3,FALSE)</f>
        <v>4850</v>
      </c>
      <c r="X85" s="47">
        <f t="shared" si="28"/>
        <v>29695</v>
      </c>
      <c r="Y85" s="47">
        <f t="shared" si="29"/>
        <v>19515</v>
      </c>
      <c r="Z85" s="49">
        <f t="shared" si="30"/>
        <v>23756</v>
      </c>
      <c r="AA85" s="49">
        <f t="shared" si="31"/>
        <v>11.193407955992921</v>
      </c>
      <c r="AB85" s="49">
        <f t="shared" si="32"/>
        <v>46.882524815939391</v>
      </c>
      <c r="AC85" s="115">
        <f>Y85/$I$5</f>
        <v>136522.22429305912</v>
      </c>
      <c r="AD85" s="116">
        <f t="shared" si="33"/>
        <v>109217.77943444729</v>
      </c>
      <c r="AE85" s="117">
        <f t="shared" si="34"/>
        <v>51.461490202787608</v>
      </c>
      <c r="AF85" s="117">
        <f t="shared" si="26"/>
        <v>98.344015018726992</v>
      </c>
      <c r="AG85" s="46"/>
    </row>
    <row r="86" spans="1:33" x14ac:dyDescent="0.3">
      <c r="A86" s="12" t="s">
        <v>30</v>
      </c>
      <c r="B86" s="12" t="s">
        <v>361</v>
      </c>
      <c r="C86" s="12"/>
      <c r="D86" s="12" t="s">
        <v>361</v>
      </c>
      <c r="E86" s="12" t="s">
        <v>361</v>
      </c>
      <c r="F86" s="12" t="str">
        <f t="shared" si="35"/>
        <v>Y</v>
      </c>
      <c r="G86" s="12" t="s">
        <v>398</v>
      </c>
      <c r="H86" s="12">
        <f>VLOOKUP(A86,'Staff (19_20)'!$A$4:$D$141,2,FALSE)</f>
        <v>1695</v>
      </c>
      <c r="I86" s="12">
        <f>VLOOKUP(A86,'Staff (19_20)'!$A$4:$D$141,3,FALSE)</f>
        <v>1660</v>
      </c>
      <c r="J86" s="47">
        <f>VLOOKUP(A86,'Staff (19_20)'!$A$4:$D$141,4,FALSE)</f>
        <v>3355</v>
      </c>
      <c r="K86" s="109">
        <f t="shared" si="27"/>
        <v>9.7268064228367521</v>
      </c>
      <c r="L86" s="110">
        <f>VLOOKUP(A86,'1st_Yr_Students (19_20)'!$B$4:$D$142,2,FALSE)</f>
        <v>8550</v>
      </c>
      <c r="M86" s="110">
        <f>VLOOKUP(A86,'1st_Yr_Students (19_20)'!$B$4:$D$142,3,FALSE)</f>
        <v>8795</v>
      </c>
      <c r="N86" s="118">
        <f>VLOOKUP(A86,'1st_Yr_Students (18_19)'!$B$4:$D$143,2,FALSE)</f>
        <v>7790</v>
      </c>
      <c r="O86" s="119">
        <f>VLOOKUP(A86,'1st_Yr_Students (18_19)'!$B$4:$D$143,3,FALSE)</f>
        <v>7995</v>
      </c>
      <c r="P86" s="101">
        <f>VLOOKUP(A86,'1st_Yr_Students (17_18)'!$B$4:$D$142,2,FALSE)</f>
        <v>7930</v>
      </c>
      <c r="Q86" s="113">
        <f>VLOOKUP(A86,'1st_Yr_Students (17_18)'!$B$4:$D$142,3,FALSE)</f>
        <v>8160</v>
      </c>
      <c r="R86" s="114">
        <f>VLOOKUP(A86, '1st_Yr_Students (16_17)'!$B$4:$D$142, 2, FALSE)</f>
        <v>8930</v>
      </c>
      <c r="S86" s="113">
        <f>VLOOKUP(A86, '1st_Yr_Students (16_17)'!$B$4:$D$142, 3, FALSE)</f>
        <v>9200</v>
      </c>
      <c r="T86" s="114">
        <f>VLOOKUP(A86,'1st_Yr_Students (15_16)'!$B$4:$D$143,2,FALSE)</f>
        <v>8935</v>
      </c>
      <c r="U86" s="113">
        <f>VLOOKUP(A86,'1st_Yr_Students (15_16)'!$B$4:$D$143,3,FALSE)</f>
        <v>9225</v>
      </c>
      <c r="V86" s="114">
        <f>VLOOKUP(A86,'1st_Yr_Students (14_15)'!$B$4:$D$142,2,FALSE)</f>
        <v>10175</v>
      </c>
      <c r="W86" s="47">
        <f>VLOOKUP(A86,'1st_Yr_Students (14_15)'!$B$4:$D$142,3,FALSE)</f>
        <v>10505</v>
      </c>
      <c r="X86" s="47">
        <f t="shared" si="28"/>
        <v>53880</v>
      </c>
      <c r="Y86" s="47">
        <f t="shared" si="29"/>
        <v>37090</v>
      </c>
      <c r="Z86" s="49">
        <f t="shared" si="30"/>
        <v>43104</v>
      </c>
      <c r="AA86" s="49">
        <f t="shared" si="31"/>
        <v>20.309844104020833</v>
      </c>
      <c r="AB86" s="49">
        <f t="shared" si="32"/>
        <v>30.036650526857585</v>
      </c>
      <c r="AC86" s="115">
        <f>X86/$I$5</f>
        <v>376931.46015424165</v>
      </c>
      <c r="AD86" s="116">
        <f t="shared" si="33"/>
        <v>301545.16812339332</v>
      </c>
      <c r="AE86" s="117">
        <f t="shared" si="34"/>
        <v>142.08276157449123</v>
      </c>
      <c r="AF86" s="117">
        <f t="shared" si="26"/>
        <v>172.11941210134881</v>
      </c>
      <c r="AG86" s="46"/>
    </row>
    <row r="87" spans="1:33" x14ac:dyDescent="0.3">
      <c r="A87" s="12" t="s">
        <v>164</v>
      </c>
      <c r="B87" s="12" t="s">
        <v>361</v>
      </c>
      <c r="C87" s="12"/>
      <c r="D87" s="12" t="s">
        <v>361</v>
      </c>
      <c r="E87" s="12" t="s">
        <v>361</v>
      </c>
      <c r="F87" s="12" t="str">
        <f t="shared" si="35"/>
        <v>N</v>
      </c>
      <c r="G87" s="12" t="s">
        <v>396</v>
      </c>
      <c r="H87" s="12">
        <f>VLOOKUP(A87,'Staff (19_20)'!$A$4:$D$141,2,FALSE)</f>
        <v>470</v>
      </c>
      <c r="I87" s="12">
        <f>VLOOKUP(A87,'Staff (19_20)'!$A$4:$D$141,3,FALSE)</f>
        <v>0</v>
      </c>
      <c r="J87" s="47">
        <f>VLOOKUP(A87,'Staff (19_20)'!$A$4:$D$141,4,FALSE)</f>
        <v>0</v>
      </c>
      <c r="K87" s="109">
        <f t="shared" si="27"/>
        <v>0</v>
      </c>
      <c r="L87" s="110">
        <f>VLOOKUP(A87,'1st_Yr_Students (19_20)'!$B$4:$D$142,2,FALSE)</f>
        <v>2405</v>
      </c>
      <c r="M87" s="110">
        <f>VLOOKUP(A87,'1st_Yr_Students (19_20)'!$B$4:$D$142,3,FALSE)</f>
        <v>2465</v>
      </c>
      <c r="N87" s="118">
        <f>VLOOKUP(A87,'1st_Yr_Students (18_19)'!$B$4:$D$143,2,FALSE)</f>
        <v>2230</v>
      </c>
      <c r="O87" s="119">
        <f>VLOOKUP(A87,'1st_Yr_Students (18_19)'!$B$4:$D$143,3,FALSE)</f>
        <v>2300</v>
      </c>
      <c r="P87" s="101">
        <f>VLOOKUP(A87,'1st_Yr_Students (17_18)'!$B$4:$D$142,2,FALSE)</f>
        <v>2180</v>
      </c>
      <c r="Q87" s="113">
        <f>VLOOKUP(A87,'1st_Yr_Students (17_18)'!$B$4:$D$142,3,FALSE)</f>
        <v>2240</v>
      </c>
      <c r="R87" s="114">
        <f>VLOOKUP(A87, '1st_Yr_Students (16_17)'!$B$4:$D$142, 2, FALSE)</f>
        <v>2290</v>
      </c>
      <c r="S87" s="113">
        <f>VLOOKUP(A87, '1st_Yr_Students (16_17)'!$B$4:$D$142, 3, FALSE)</f>
        <v>2350</v>
      </c>
      <c r="T87" s="114">
        <f>VLOOKUP(A87,'1st_Yr_Students (15_16)'!$B$4:$D$143,2,FALSE)</f>
        <v>2275</v>
      </c>
      <c r="U87" s="113">
        <f>VLOOKUP(A87,'1st_Yr_Students (15_16)'!$B$4:$D$143,3,FALSE)</f>
        <v>2330</v>
      </c>
      <c r="V87" s="114">
        <f>VLOOKUP(A87,'1st_Yr_Students (14_15)'!$B$4:$D$142,2,FALSE)</f>
        <v>2255</v>
      </c>
      <c r="W87" s="47">
        <f>VLOOKUP(A87,'1st_Yr_Students (14_15)'!$B$4:$D$142,3,FALSE)</f>
        <v>2290</v>
      </c>
      <c r="X87" s="47">
        <f t="shared" si="28"/>
        <v>13975</v>
      </c>
      <c r="Y87" s="47">
        <f t="shared" si="29"/>
        <v>9210</v>
      </c>
      <c r="Z87" s="49">
        <f t="shared" si="30"/>
        <v>11180</v>
      </c>
      <c r="AA87" s="49">
        <f t="shared" si="31"/>
        <v>5.2678186962451949</v>
      </c>
      <c r="AB87" s="49">
        <f t="shared" si="32"/>
        <v>5.2678186962451949</v>
      </c>
      <c r="AC87" s="115">
        <f>X87/$I$5</f>
        <v>97765.723007712077</v>
      </c>
      <c r="AD87" s="116">
        <f t="shared" si="33"/>
        <v>78212.578406169661</v>
      </c>
      <c r="AE87" s="117">
        <f t="shared" si="34"/>
        <v>36.852386655596042</v>
      </c>
      <c r="AF87" s="117">
        <f t="shared" si="26"/>
        <v>42.120205351841236</v>
      </c>
      <c r="AG87" s="46"/>
    </row>
    <row r="88" spans="1:33" ht="14.55" customHeight="1" x14ac:dyDescent="0.3">
      <c r="A88" s="12" t="s">
        <v>37</v>
      </c>
      <c r="B88" s="12"/>
      <c r="C88" s="12"/>
      <c r="D88" s="12"/>
      <c r="E88" s="12"/>
      <c r="F88" s="12"/>
      <c r="G88" s="12" t="s">
        <v>319</v>
      </c>
      <c r="H88" s="12">
        <f>VLOOKUP(A88,'Staff (19_20)'!$A$4:$D$141,2,FALSE)</f>
        <v>1435</v>
      </c>
      <c r="I88" s="12">
        <f>VLOOKUP(A88,'Staff (19_20)'!$A$4:$D$141,3,FALSE)</f>
        <v>1860</v>
      </c>
      <c r="J88" s="47">
        <f>VLOOKUP(A88,'Staff (19_20)'!$A$4:$D$141,4,FALSE)</f>
        <v>3295</v>
      </c>
      <c r="K88" s="109">
        <f t="shared" si="27"/>
        <v>9.5528545941124001</v>
      </c>
      <c r="L88" s="110">
        <f>VLOOKUP(A88,'1st_Yr_Students (19_20)'!$B$4:$D$142,2,FALSE)</f>
        <v>560</v>
      </c>
      <c r="M88" s="110">
        <f>VLOOKUP(A88,'1st_Yr_Students (19_20)'!$B$4:$D$142,3,FALSE)</f>
        <v>4710</v>
      </c>
      <c r="N88" s="118">
        <f>VLOOKUP(A88,'1st_Yr_Students (18_19)'!$B$4:$D$143,2,FALSE)</f>
        <v>665</v>
      </c>
      <c r="O88" s="119">
        <f>VLOOKUP(A88,'1st_Yr_Students (18_19)'!$B$4:$D$143,3,FALSE)</f>
        <v>5000</v>
      </c>
      <c r="P88" s="101">
        <f>VLOOKUP(A88,'1st_Yr_Students (17_18)'!$B$4:$D$142,2,FALSE)</f>
        <v>655</v>
      </c>
      <c r="Q88" s="113">
        <f>VLOOKUP(A88,'1st_Yr_Students (17_18)'!$B$4:$D$142,3,FALSE)</f>
        <v>4860</v>
      </c>
      <c r="R88" s="114">
        <f>VLOOKUP(A88, '1st_Yr_Students (16_17)'!$B$4:$D$142, 2, FALSE)</f>
        <v>675</v>
      </c>
      <c r="S88" s="113">
        <f>VLOOKUP(A88, '1st_Yr_Students (16_17)'!$B$4:$D$142, 3, FALSE)</f>
        <v>4825</v>
      </c>
      <c r="T88" s="114">
        <f>VLOOKUP(A88,'1st_Yr_Students (15_16)'!$B$4:$D$143,2,FALSE)</f>
        <v>610</v>
      </c>
      <c r="U88" s="113">
        <f>VLOOKUP(A88,'1st_Yr_Students (15_16)'!$B$4:$D$143,3,FALSE)</f>
        <v>4460</v>
      </c>
      <c r="V88" s="114">
        <f>VLOOKUP(A88,'1st_Yr_Students (14_15)'!$B$4:$D$142,2,FALSE)</f>
        <v>650</v>
      </c>
      <c r="W88" s="47">
        <f>VLOOKUP(A88,'1st_Yr_Students (14_15)'!$B$4:$D$142,3,FALSE)</f>
        <v>4535</v>
      </c>
      <c r="X88" s="47">
        <f t="shared" si="28"/>
        <v>28390</v>
      </c>
      <c r="Y88" s="47">
        <f t="shared" si="29"/>
        <v>18680</v>
      </c>
      <c r="Z88" s="49">
        <f t="shared" si="30"/>
        <v>22712</v>
      </c>
      <c r="AA88" s="49">
        <f t="shared" si="31"/>
        <v>10.701493580422261</v>
      </c>
      <c r="AB88" s="49">
        <f t="shared" si="32"/>
        <v>20.254348174534663</v>
      </c>
      <c r="AC88" s="115">
        <f>X88/$I$5</f>
        <v>198609.5796915167</v>
      </c>
      <c r="AD88" s="116">
        <f t="shared" si="33"/>
        <v>158887.66375321336</v>
      </c>
      <c r="AE88" s="117">
        <f t="shared" si="34"/>
        <v>74.865063123604415</v>
      </c>
      <c r="AF88" s="117">
        <f t="shared" si="26"/>
        <v>95.119411298139084</v>
      </c>
      <c r="AG88" s="46"/>
    </row>
    <row r="89" spans="1:33" x14ac:dyDescent="0.3">
      <c r="A89" s="12" t="s">
        <v>39</v>
      </c>
      <c r="B89" s="12" t="s">
        <v>361</v>
      </c>
      <c r="C89" s="12"/>
      <c r="D89" s="12" t="s">
        <v>361</v>
      </c>
      <c r="E89" s="12" t="s">
        <v>361</v>
      </c>
      <c r="F89" s="12" t="str">
        <f>IF(M89 &gt; 6000, "Y", "N")</f>
        <v>N</v>
      </c>
      <c r="G89" s="12" t="s">
        <v>391</v>
      </c>
      <c r="H89" s="12">
        <f>VLOOKUP(A89,'Staff (19_20)'!$A$4:$D$141,2,FALSE)</f>
        <v>2115</v>
      </c>
      <c r="I89" s="12">
        <f>VLOOKUP(A89,'Staff (19_20)'!$A$4:$D$141,3,FALSE)</f>
        <v>2190</v>
      </c>
      <c r="J89" s="47">
        <f>VLOOKUP(A89,'Staff (19_20)'!$A$4:$D$141,4,FALSE)</f>
        <v>4305</v>
      </c>
      <c r="K89" s="109">
        <f t="shared" si="27"/>
        <v>12.481043710972346</v>
      </c>
      <c r="L89" s="110">
        <f>VLOOKUP(A89,'1st_Yr_Students (19_20)'!$B$4:$D$142,2,FALSE)</f>
        <v>5920</v>
      </c>
      <c r="M89" s="110">
        <f>VLOOKUP(A89,'1st_Yr_Students (19_20)'!$B$4:$D$142,3,FALSE)</f>
        <v>6000</v>
      </c>
      <c r="N89" s="118">
        <f>VLOOKUP(A89,'1st_Yr_Students (18_19)'!$B$4:$D$143,2,FALSE)</f>
        <v>5685</v>
      </c>
      <c r="O89" s="119">
        <f>VLOOKUP(A89,'1st_Yr_Students (18_19)'!$B$4:$D$143,3,FALSE)</f>
        <v>5765</v>
      </c>
      <c r="P89" s="101">
        <f>VLOOKUP(A89,'1st_Yr_Students (17_18)'!$B$4:$D$142,2,FALSE)</f>
        <v>5400</v>
      </c>
      <c r="Q89" s="113">
        <f>VLOOKUP(A89,'1st_Yr_Students (17_18)'!$B$4:$D$142,3,FALSE)</f>
        <v>5465</v>
      </c>
      <c r="R89" s="114">
        <f>VLOOKUP(A89, '1st_Yr_Students (16_17)'!$B$4:$D$142, 2, FALSE)</f>
        <v>5565</v>
      </c>
      <c r="S89" s="113">
        <f>VLOOKUP(A89, '1st_Yr_Students (16_17)'!$B$4:$D$142, 3, FALSE)</f>
        <v>5670</v>
      </c>
      <c r="T89" s="114">
        <f>VLOOKUP(A89,'1st_Yr_Students (15_16)'!$B$4:$D$143,2,FALSE)</f>
        <v>5145</v>
      </c>
      <c r="U89" s="113">
        <f>VLOOKUP(A89,'1st_Yr_Students (15_16)'!$B$4:$D$143,3,FALSE)</f>
        <v>5260</v>
      </c>
      <c r="V89" s="114">
        <f>VLOOKUP(A89,'1st_Yr_Students (14_15)'!$B$4:$D$142,2,FALSE)</f>
        <v>4585</v>
      </c>
      <c r="W89" s="47">
        <f>VLOOKUP(A89,'1st_Yr_Students (14_15)'!$B$4:$D$142,3,FALSE)</f>
        <v>4660</v>
      </c>
      <c r="X89" s="47">
        <f t="shared" si="28"/>
        <v>32820</v>
      </c>
      <c r="Y89" s="47">
        <f t="shared" si="29"/>
        <v>21055</v>
      </c>
      <c r="Z89" s="49">
        <f t="shared" si="30"/>
        <v>26256</v>
      </c>
      <c r="AA89" s="49">
        <f t="shared" si="31"/>
        <v>12.371363836190863</v>
      </c>
      <c r="AB89" s="49">
        <f t="shared" si="32"/>
        <v>24.85240754716321</v>
      </c>
      <c r="AC89" s="115">
        <f>X89/$I$5</f>
        <v>229600.78920308483</v>
      </c>
      <c r="AD89" s="116">
        <f t="shared" si="33"/>
        <v>183680.63136246789</v>
      </c>
      <c r="AE89" s="117">
        <f t="shared" si="34"/>
        <v>86.547071916755812</v>
      </c>
      <c r="AF89" s="117">
        <f t="shared" si="26"/>
        <v>111.39947946391902</v>
      </c>
      <c r="AG89" s="46"/>
    </row>
    <row r="90" spans="1:33" x14ac:dyDescent="0.3">
      <c r="A90" s="12" t="s">
        <v>40</v>
      </c>
      <c r="B90" s="12" t="s">
        <v>361</v>
      </c>
      <c r="C90" s="12"/>
      <c r="D90" s="12" t="s">
        <v>361</v>
      </c>
      <c r="E90" s="12"/>
      <c r="F90" s="12" t="str">
        <f>IF(M90 &gt; 6000, "Y", "N")</f>
        <v>N</v>
      </c>
      <c r="G90" s="12" t="s">
        <v>394</v>
      </c>
      <c r="H90" s="12">
        <f>VLOOKUP(A90,'Staff (19_20)'!$A$4:$D$141,2,FALSE)</f>
        <v>860</v>
      </c>
      <c r="I90" s="12">
        <f>VLOOKUP(A90,'Staff (19_20)'!$A$4:$D$141,3,FALSE)</f>
        <v>800</v>
      </c>
      <c r="J90" s="47">
        <f>VLOOKUP(A90,'Staff (19_20)'!$A$4:$D$141,4,FALSE)</f>
        <v>1655</v>
      </c>
      <c r="K90" s="109">
        <f t="shared" si="27"/>
        <v>4.7981712756467436</v>
      </c>
      <c r="L90" s="110">
        <f>VLOOKUP(A90,'1st_Yr_Students (19_20)'!$B$4:$D$142,2,FALSE)</f>
        <v>5295</v>
      </c>
      <c r="M90" s="110">
        <f>VLOOKUP(A90,'1st_Yr_Students (19_20)'!$B$4:$D$142,3,FALSE)</f>
        <v>5345</v>
      </c>
      <c r="N90" s="118">
        <f>VLOOKUP(A90,'1st_Yr_Students (18_19)'!$B$4:$D$143,2,FALSE)</f>
        <v>5250</v>
      </c>
      <c r="O90" s="119">
        <f>VLOOKUP(A90,'1st_Yr_Students (18_19)'!$B$4:$D$143,3,FALSE)</f>
        <v>5305</v>
      </c>
      <c r="P90" s="101">
        <f>VLOOKUP(A90,'1st_Yr_Students (17_18)'!$B$4:$D$142,2,FALSE)</f>
        <v>5430</v>
      </c>
      <c r="Q90" s="113">
        <f>VLOOKUP(A90,'1st_Yr_Students (17_18)'!$B$4:$D$142,3,FALSE)</f>
        <v>5480</v>
      </c>
      <c r="R90" s="114">
        <f>VLOOKUP(A90, '1st_Yr_Students (16_17)'!$B$4:$D$142, 2, FALSE)</f>
        <v>5130</v>
      </c>
      <c r="S90" s="113">
        <f>VLOOKUP(A90, '1st_Yr_Students (16_17)'!$B$4:$D$142, 3, FALSE)</f>
        <v>5180</v>
      </c>
      <c r="T90" s="114">
        <f>VLOOKUP(A90,'1st_Yr_Students (15_16)'!$B$4:$D$143,2,FALSE)</f>
        <v>4800</v>
      </c>
      <c r="U90" s="113">
        <f>VLOOKUP(A90,'1st_Yr_Students (15_16)'!$B$4:$D$143,3,FALSE)</f>
        <v>4860</v>
      </c>
      <c r="V90" s="114">
        <f>VLOOKUP(A90,'1st_Yr_Students (14_15)'!$B$4:$D$142,2,FALSE)</f>
        <v>5540</v>
      </c>
      <c r="W90" s="47">
        <f>VLOOKUP(A90,'1st_Yr_Students (14_15)'!$B$4:$D$142,3,FALSE)</f>
        <v>5625</v>
      </c>
      <c r="X90" s="47">
        <f t="shared" si="28"/>
        <v>31795</v>
      </c>
      <c r="Y90" s="47">
        <f t="shared" si="29"/>
        <v>21145</v>
      </c>
      <c r="Z90" s="49">
        <f t="shared" si="30"/>
        <v>25436</v>
      </c>
      <c r="AA90" s="49">
        <f t="shared" si="31"/>
        <v>11.984994307485938</v>
      </c>
      <c r="AB90" s="49">
        <f t="shared" si="32"/>
        <v>16.783165583132682</v>
      </c>
      <c r="AC90" s="115">
        <f>X90/$I$5</f>
        <v>222430.13688946015</v>
      </c>
      <c r="AD90" s="116">
        <f t="shared" si="33"/>
        <v>177944.10951156812</v>
      </c>
      <c r="AE90" s="117">
        <f t="shared" si="34"/>
        <v>83.844124058295264</v>
      </c>
      <c r="AF90" s="117">
        <f t="shared" si="26"/>
        <v>100.62728964142795</v>
      </c>
      <c r="AG90" s="46"/>
    </row>
    <row r="91" spans="1:33" ht="14.55" customHeight="1" x14ac:dyDescent="0.3">
      <c r="A91" s="12" t="s">
        <v>43</v>
      </c>
      <c r="B91" s="12"/>
      <c r="C91" s="12"/>
      <c r="D91" s="12"/>
      <c r="E91" s="12"/>
      <c r="F91" s="12"/>
      <c r="G91" s="12" t="s">
        <v>319</v>
      </c>
      <c r="H91" s="12">
        <f>VLOOKUP(A91,'Staff (19_20)'!$A$4:$D$141,2,FALSE)</f>
        <v>7490</v>
      </c>
      <c r="I91" s="12">
        <f>VLOOKUP(A91,'Staff (19_20)'!$A$4:$D$141,3,FALSE)</f>
        <v>7620</v>
      </c>
      <c r="J91" s="47">
        <f>VLOOKUP(A91,'Staff (19_20)'!$A$4:$D$141,4,FALSE)</f>
        <v>15110</v>
      </c>
      <c r="K91" s="109">
        <f t="shared" si="27"/>
        <v>43.806868867082962</v>
      </c>
      <c r="L91" s="110">
        <f>VLOOKUP(A91,'1st_Yr_Students (19_20)'!$B$4:$D$142,2,FALSE)</f>
        <v>2935</v>
      </c>
      <c r="M91" s="110">
        <f>VLOOKUP(A91,'1st_Yr_Students (19_20)'!$B$4:$D$142,3,FALSE)</f>
        <v>6770</v>
      </c>
      <c r="N91" s="118">
        <f>VLOOKUP(A91,'1st_Yr_Students (18_19)'!$B$4:$D$143,2,FALSE)</f>
        <v>3085</v>
      </c>
      <c r="O91" s="119">
        <f>VLOOKUP(A91,'1st_Yr_Students (18_19)'!$B$4:$D$143,3,FALSE)</f>
        <v>7165</v>
      </c>
      <c r="P91" s="101">
        <f>VLOOKUP(A91,'1st_Yr_Students (17_18)'!$B$4:$D$142,2,FALSE)</f>
        <v>3120</v>
      </c>
      <c r="Q91" s="113">
        <f>VLOOKUP(A91,'1st_Yr_Students (17_18)'!$B$4:$D$142,3,FALSE)</f>
        <v>7430</v>
      </c>
      <c r="R91" s="114">
        <f>VLOOKUP(A91, '1st_Yr_Students (16_17)'!$B$4:$D$142, 2, FALSE)</f>
        <v>2890</v>
      </c>
      <c r="S91" s="113">
        <f>VLOOKUP(A91, '1st_Yr_Students (16_17)'!$B$4:$D$142, 3, FALSE)</f>
        <v>7455</v>
      </c>
      <c r="T91" s="114">
        <f>VLOOKUP(A91,'1st_Yr_Students (15_16)'!$B$4:$D$143,2,FALSE)</f>
        <v>2610</v>
      </c>
      <c r="U91" s="113">
        <f>VLOOKUP(A91,'1st_Yr_Students (15_16)'!$B$4:$D$143,3,FALSE)</f>
        <v>6900</v>
      </c>
      <c r="V91" s="114">
        <f>VLOOKUP(A91,'1st_Yr_Students (14_15)'!$B$4:$D$142,2,FALSE)</f>
        <v>2395</v>
      </c>
      <c r="W91" s="47">
        <f>VLOOKUP(A91,'1st_Yr_Students (14_15)'!$B$4:$D$142,3,FALSE)</f>
        <v>6675</v>
      </c>
      <c r="X91" s="47">
        <f t="shared" si="28"/>
        <v>42395</v>
      </c>
      <c r="Y91" s="47">
        <f t="shared" si="29"/>
        <v>28460</v>
      </c>
      <c r="Z91" s="49">
        <f t="shared" si="30"/>
        <v>33916</v>
      </c>
      <c r="AA91" s="49">
        <f t="shared" si="31"/>
        <v>15.980620653117356</v>
      </c>
      <c r="AB91" s="49">
        <f t="shared" si="32"/>
        <v>59.787489520200317</v>
      </c>
      <c r="AC91" s="115">
        <f>Y91/$I$5</f>
        <v>199099.2827763496</v>
      </c>
      <c r="AD91" s="116">
        <f t="shared" si="33"/>
        <v>159279.42622107969</v>
      </c>
      <c r="AE91" s="117">
        <f t="shared" si="34"/>
        <v>75.049654684670017</v>
      </c>
      <c r="AF91" s="117">
        <f t="shared" si="26"/>
        <v>134.83714420487033</v>
      </c>
      <c r="AG91" s="46"/>
    </row>
    <row r="92" spans="1:33" x14ac:dyDescent="0.3">
      <c r="A92" s="12" t="s">
        <v>44</v>
      </c>
      <c r="B92" s="12" t="s">
        <v>361</v>
      </c>
      <c r="C92" s="12"/>
      <c r="D92" s="12"/>
      <c r="E92" s="12" t="s">
        <v>361</v>
      </c>
      <c r="F92" s="12" t="str">
        <f>IF(M92 &gt; 6000, "Y", "N")</f>
        <v>N</v>
      </c>
      <c r="G92" s="12" t="s">
        <v>391</v>
      </c>
      <c r="H92" s="12">
        <f>VLOOKUP(A92,'Staff (19_20)'!$A$4:$D$141,2,FALSE)</f>
        <v>1450</v>
      </c>
      <c r="I92" s="12">
        <f>VLOOKUP(A92,'Staff (19_20)'!$A$4:$D$141,3,FALSE)</f>
        <v>1575</v>
      </c>
      <c r="J92" s="47">
        <f>VLOOKUP(A92,'Staff (19_20)'!$A$4:$D$141,4,FALSE)</f>
        <v>3025</v>
      </c>
      <c r="K92" s="109">
        <f t="shared" si="27"/>
        <v>8.770071364852809</v>
      </c>
      <c r="L92" s="110">
        <f>VLOOKUP(A92,'1st_Yr_Students (19_20)'!$B$4:$D$142,2,FALSE)</f>
        <v>4800</v>
      </c>
      <c r="M92" s="110">
        <f>VLOOKUP(A92,'1st_Yr_Students (19_20)'!$B$4:$D$142,3,FALSE)</f>
        <v>4885</v>
      </c>
      <c r="N92" s="118">
        <f>VLOOKUP(A92,'1st_Yr_Students (18_19)'!$B$4:$D$143,2,FALSE)</f>
        <v>4700</v>
      </c>
      <c r="O92" s="119">
        <f>VLOOKUP(A92,'1st_Yr_Students (18_19)'!$B$4:$D$143,3,FALSE)</f>
        <v>4785</v>
      </c>
      <c r="P92" s="101">
        <f>VLOOKUP(A92,'1st_Yr_Students (17_18)'!$B$4:$D$142,2,FALSE)</f>
        <v>4470</v>
      </c>
      <c r="Q92" s="113">
        <f>VLOOKUP(A92,'1st_Yr_Students (17_18)'!$B$4:$D$142,3,FALSE)</f>
        <v>4560</v>
      </c>
      <c r="R92" s="114">
        <f>VLOOKUP(A92, '1st_Yr_Students (16_17)'!$B$4:$D$142, 2, FALSE)</f>
        <v>4465</v>
      </c>
      <c r="S92" s="113">
        <f>VLOOKUP(A92, '1st_Yr_Students (16_17)'!$B$4:$D$142, 3, FALSE)</f>
        <v>4545</v>
      </c>
      <c r="T92" s="114">
        <f>VLOOKUP(A92,'1st_Yr_Students (15_16)'!$B$4:$D$143,2,FALSE)</f>
        <v>3935</v>
      </c>
      <c r="U92" s="113">
        <f>VLOOKUP(A92,'1st_Yr_Students (15_16)'!$B$4:$D$143,3,FALSE)</f>
        <v>4010</v>
      </c>
      <c r="V92" s="114">
        <f>VLOOKUP(A92,'1st_Yr_Students (14_15)'!$B$4:$D$142,2,FALSE)</f>
        <v>4375</v>
      </c>
      <c r="W92" s="47">
        <f>VLOOKUP(A92,'1st_Yr_Students (14_15)'!$B$4:$D$142,3,FALSE)</f>
        <v>4450</v>
      </c>
      <c r="X92" s="47">
        <f t="shared" si="28"/>
        <v>27235</v>
      </c>
      <c r="Y92" s="47">
        <f t="shared" si="29"/>
        <v>17565</v>
      </c>
      <c r="Z92" s="49">
        <f t="shared" si="30"/>
        <v>21788</v>
      </c>
      <c r="AA92" s="49">
        <f t="shared" si="31"/>
        <v>10.266121087101101</v>
      </c>
      <c r="AB92" s="49">
        <f t="shared" si="32"/>
        <v>19.036192451953909</v>
      </c>
      <c r="AC92" s="115">
        <f>X92/$I$5</f>
        <v>190529.47879177378</v>
      </c>
      <c r="AD92" s="116">
        <f t="shared" si="33"/>
        <v>152423.58303341904</v>
      </c>
      <c r="AE92" s="117">
        <f t="shared" si="34"/>
        <v>71.819302366022072</v>
      </c>
      <c r="AF92" s="117">
        <f t="shared" si="26"/>
        <v>90.85549481797598</v>
      </c>
      <c r="AG92" s="46"/>
    </row>
    <row r="93" spans="1:33" x14ac:dyDescent="0.3">
      <c r="A93" s="12" t="s">
        <v>45</v>
      </c>
      <c r="B93" s="12" t="s">
        <v>361</v>
      </c>
      <c r="C93" s="12" t="s">
        <v>361</v>
      </c>
      <c r="D93" s="12" t="s">
        <v>361</v>
      </c>
      <c r="E93" s="12" t="s">
        <v>361</v>
      </c>
      <c r="F93" s="12" t="str">
        <f>IF(M93 &gt; 6000, "Y", "N")</f>
        <v>Y</v>
      </c>
      <c r="G93" s="12" t="s">
        <v>393</v>
      </c>
      <c r="H93" s="12">
        <f>VLOOKUP(A93,'Staff (19_20)'!$A$4:$D$141,2,FALSE)</f>
        <v>3145</v>
      </c>
      <c r="I93" s="12">
        <f>VLOOKUP(A93,'Staff (19_20)'!$A$4:$D$141,3,FALSE)</f>
        <v>2845</v>
      </c>
      <c r="J93" s="47">
        <f>VLOOKUP(A93,'Staff (19_20)'!$A$4:$D$141,4,FALSE)</f>
        <v>5990</v>
      </c>
      <c r="K93" s="109">
        <f t="shared" si="27"/>
        <v>17.366190900981266</v>
      </c>
      <c r="L93" s="110">
        <f>VLOOKUP(A93,'1st_Yr_Students (19_20)'!$B$4:$D$142,2,FALSE)</f>
        <v>7185</v>
      </c>
      <c r="M93" s="110">
        <f>VLOOKUP(A93,'1st_Yr_Students (19_20)'!$B$4:$D$142,3,FALSE)</f>
        <v>7675</v>
      </c>
      <c r="N93" s="118">
        <f>VLOOKUP(A93,'1st_Yr_Students (18_19)'!$B$4:$D$143,2,FALSE)</f>
        <v>7030</v>
      </c>
      <c r="O93" s="119">
        <f>VLOOKUP(A93,'1st_Yr_Students (18_19)'!$B$4:$D$143,3,FALSE)</f>
        <v>7505</v>
      </c>
      <c r="P93" s="101">
        <f>VLOOKUP(A93,'1st_Yr_Students (17_18)'!$B$4:$D$142,2,FALSE)</f>
        <v>6460</v>
      </c>
      <c r="Q93" s="113">
        <f>VLOOKUP(A93,'1st_Yr_Students (17_18)'!$B$4:$D$142,3,FALSE)</f>
        <v>6925</v>
      </c>
      <c r="R93" s="114">
        <f>VLOOKUP(A93, '1st_Yr_Students (16_17)'!$B$4:$D$142, 2, FALSE)</f>
        <v>6095</v>
      </c>
      <c r="S93" s="113">
        <f>VLOOKUP(A93, '1st_Yr_Students (16_17)'!$B$4:$D$142, 3, FALSE)</f>
        <v>6585</v>
      </c>
      <c r="T93" s="114">
        <f>VLOOKUP(A93,'1st_Yr_Students (15_16)'!$B$4:$D$143,2,FALSE)</f>
        <v>5645</v>
      </c>
      <c r="U93" s="113">
        <f>VLOOKUP(A93,'1st_Yr_Students (15_16)'!$B$4:$D$143,3,FALSE)</f>
        <v>6060</v>
      </c>
      <c r="V93" s="114">
        <f>VLOOKUP(A93,'1st_Yr_Students (14_15)'!$B$4:$D$142,2,FALSE)</f>
        <v>5605</v>
      </c>
      <c r="W93" s="47">
        <f>VLOOKUP(A93,'1st_Yr_Students (14_15)'!$B$4:$D$142,3,FALSE)</f>
        <v>6035</v>
      </c>
      <c r="X93" s="47">
        <f t="shared" si="28"/>
        <v>40785</v>
      </c>
      <c r="Y93" s="47">
        <f t="shared" si="29"/>
        <v>25605</v>
      </c>
      <c r="Z93" s="49">
        <f t="shared" si="30"/>
        <v>32628</v>
      </c>
      <c r="AA93" s="49">
        <f t="shared" si="31"/>
        <v>15.373737783639378</v>
      </c>
      <c r="AB93" s="49">
        <f t="shared" si="32"/>
        <v>32.739928684620644</v>
      </c>
      <c r="AC93" s="115">
        <f>Y93/$I$5</f>
        <v>179126.39267352186</v>
      </c>
      <c r="AD93" s="116">
        <f t="shared" si="33"/>
        <v>143301.1141388175</v>
      </c>
      <c r="AE93" s="117">
        <f t="shared" si="34"/>
        <v>67.52095601549459</v>
      </c>
      <c r="AF93" s="117">
        <f t="shared" si="26"/>
        <v>100.26088470011524</v>
      </c>
      <c r="AG93" s="46"/>
    </row>
    <row r="94" spans="1:33" ht="14.55" customHeight="1" x14ac:dyDescent="0.3">
      <c r="A94" s="12" t="s">
        <v>48</v>
      </c>
      <c r="B94" s="12"/>
      <c r="C94" s="12"/>
      <c r="D94" s="12"/>
      <c r="E94" s="12"/>
      <c r="F94" s="12"/>
      <c r="G94" s="12" t="s">
        <v>319</v>
      </c>
      <c r="H94" s="12">
        <f>VLOOKUP(A94,'Staff (19_20)'!$A$4:$D$141,2,FALSE)</f>
        <v>4680</v>
      </c>
      <c r="I94" s="12">
        <f>VLOOKUP(A94,'Staff (19_20)'!$A$4:$D$141,3,FALSE)</f>
        <v>3900</v>
      </c>
      <c r="J94" s="47">
        <f>VLOOKUP(A94,'Staff (19_20)'!$A$4:$D$141,4,FALSE)</f>
        <v>8580</v>
      </c>
      <c r="K94" s="109">
        <f t="shared" si="27"/>
        <v>24.875111507582513</v>
      </c>
      <c r="L94" s="110">
        <f>VLOOKUP(A94,'1st_Yr_Students (19_20)'!$B$4:$D$142,2,FALSE)</f>
        <v>1225</v>
      </c>
      <c r="M94" s="110">
        <f>VLOOKUP(A94,'1st_Yr_Students (19_20)'!$B$4:$D$142,3,FALSE)</f>
        <v>9415</v>
      </c>
      <c r="N94" s="118">
        <f>VLOOKUP(A94,'1st_Yr_Students (18_19)'!$B$4:$D$143,2,FALSE)</f>
        <v>1110</v>
      </c>
      <c r="O94" s="119">
        <f>VLOOKUP(A94,'1st_Yr_Students (18_19)'!$B$4:$D$143,3,FALSE)</f>
        <v>8705</v>
      </c>
      <c r="P94" s="101">
        <f>VLOOKUP(A94,'1st_Yr_Students (17_18)'!$B$4:$D$142,2,FALSE)</f>
        <v>1120</v>
      </c>
      <c r="Q94" s="113">
        <f>VLOOKUP(A94,'1st_Yr_Students (17_18)'!$B$4:$D$142,3,FALSE)</f>
        <v>8720</v>
      </c>
      <c r="R94" s="114">
        <f>VLOOKUP(A94, '1st_Yr_Students (16_17)'!$B$4:$D$142, 2, FALSE)</f>
        <v>990</v>
      </c>
      <c r="S94" s="113">
        <f>VLOOKUP(A94, '1st_Yr_Students (16_17)'!$B$4:$D$142, 3, FALSE)</f>
        <v>8115</v>
      </c>
      <c r="T94" s="114">
        <f>VLOOKUP(A94,'1st_Yr_Students (15_16)'!$B$4:$D$143,2,FALSE)</f>
        <v>905</v>
      </c>
      <c r="U94" s="113">
        <f>VLOOKUP(A94,'1st_Yr_Students (15_16)'!$B$4:$D$143,3,FALSE)</f>
        <v>7650</v>
      </c>
      <c r="V94" s="114">
        <f>VLOOKUP(A94,'1st_Yr_Students (14_15)'!$B$4:$D$142,2,FALSE)</f>
        <v>970</v>
      </c>
      <c r="W94" s="47">
        <f>VLOOKUP(A94,'1st_Yr_Students (14_15)'!$B$4:$D$142,3,FALSE)</f>
        <v>7705</v>
      </c>
      <c r="X94" s="47">
        <f t="shared" si="28"/>
        <v>50310</v>
      </c>
      <c r="Y94" s="47">
        <f t="shared" si="29"/>
        <v>32190</v>
      </c>
      <c r="Z94" s="49">
        <f t="shared" si="30"/>
        <v>40248</v>
      </c>
      <c r="AA94" s="49">
        <f t="shared" si="31"/>
        <v>18.964147306482705</v>
      </c>
      <c r="AB94" s="49">
        <f t="shared" si="32"/>
        <v>43.839258814065218</v>
      </c>
      <c r="AC94" s="115">
        <f t="shared" ref="AC94:AC99" si="36">X94/$I$5</f>
        <v>351956.60282776348</v>
      </c>
      <c r="AD94" s="116">
        <f t="shared" si="33"/>
        <v>281565.28226221079</v>
      </c>
      <c r="AE94" s="117">
        <f t="shared" si="34"/>
        <v>132.66859196014576</v>
      </c>
      <c r="AF94" s="117">
        <f t="shared" si="26"/>
        <v>176.50785077421097</v>
      </c>
      <c r="AG94" s="46"/>
    </row>
    <row r="95" spans="1:33" x14ac:dyDescent="0.3">
      <c r="A95" s="12" t="s">
        <v>51</v>
      </c>
      <c r="B95" s="12" t="s">
        <v>361</v>
      </c>
      <c r="C95" s="12"/>
      <c r="D95" s="12"/>
      <c r="E95" s="12"/>
      <c r="F95" s="12" t="str">
        <f>IF(M95 &gt; 6000, "Y", "N")</f>
        <v>Y</v>
      </c>
      <c r="G95" s="12" t="s">
        <v>394</v>
      </c>
      <c r="H95" s="12">
        <f>VLOOKUP(A95,'Staff (19_20)'!$A$4:$D$141,2,FALSE)</f>
        <v>895</v>
      </c>
      <c r="I95" s="12">
        <f>VLOOKUP(A95,'Staff (19_20)'!$A$4:$D$141,3,FALSE)</f>
        <v>810</v>
      </c>
      <c r="J95" s="47">
        <f>VLOOKUP(A95,'Staff (19_20)'!$A$4:$D$141,4,FALSE)</f>
        <v>1705</v>
      </c>
      <c r="K95" s="109">
        <f t="shared" si="27"/>
        <v>4.9431311329170384</v>
      </c>
      <c r="L95" s="110">
        <f>VLOOKUP(A95,'1st_Yr_Students (19_20)'!$B$4:$D$142,2,FALSE)</f>
        <v>6630</v>
      </c>
      <c r="M95" s="110">
        <f>VLOOKUP(A95,'1st_Yr_Students (19_20)'!$B$4:$D$142,3,FALSE)</f>
        <v>6720</v>
      </c>
      <c r="N95" s="118">
        <f>VLOOKUP(A95,'1st_Yr_Students (18_19)'!$B$4:$D$143,2,FALSE)</f>
        <v>6690</v>
      </c>
      <c r="O95" s="119">
        <f>VLOOKUP(A95,'1st_Yr_Students (18_19)'!$B$4:$D$143,3,FALSE)</f>
        <v>6770</v>
      </c>
      <c r="P95" s="101">
        <f>VLOOKUP(A95,'1st_Yr_Students (17_18)'!$B$4:$D$142,2,FALSE)</f>
        <v>6885</v>
      </c>
      <c r="Q95" s="113">
        <f>VLOOKUP(A95,'1st_Yr_Students (17_18)'!$B$4:$D$142,3,FALSE)</f>
        <v>6970</v>
      </c>
      <c r="R95" s="114">
        <f>VLOOKUP(A95, '1st_Yr_Students (16_17)'!$B$4:$D$142, 2, FALSE)</f>
        <v>7560</v>
      </c>
      <c r="S95" s="113">
        <f>VLOOKUP(A95, '1st_Yr_Students (16_17)'!$B$4:$D$142, 3, FALSE)</f>
        <v>7705</v>
      </c>
      <c r="T95" s="114">
        <f>VLOOKUP(A95,'1st_Yr_Students (15_16)'!$B$4:$D$143,2,FALSE)</f>
        <v>7335</v>
      </c>
      <c r="U95" s="113">
        <f>VLOOKUP(A95,'1st_Yr_Students (15_16)'!$B$4:$D$143,3,FALSE)</f>
        <v>7445</v>
      </c>
      <c r="V95" s="114">
        <f>VLOOKUP(A95,'1st_Yr_Students (14_15)'!$B$4:$D$142,2,FALSE)</f>
        <v>8050</v>
      </c>
      <c r="W95" s="47">
        <f>VLOOKUP(A95,'1st_Yr_Students (14_15)'!$B$4:$D$142,3,FALSE)</f>
        <v>8190</v>
      </c>
      <c r="X95" s="47">
        <f t="shared" si="28"/>
        <v>43800</v>
      </c>
      <c r="Y95" s="47">
        <f t="shared" si="29"/>
        <v>30310</v>
      </c>
      <c r="Z95" s="49">
        <f t="shared" si="30"/>
        <v>35040</v>
      </c>
      <c r="AA95" s="49">
        <f t="shared" si="31"/>
        <v>16.51022961685435</v>
      </c>
      <c r="AB95" s="49">
        <f t="shared" si="32"/>
        <v>21.453360749771388</v>
      </c>
      <c r="AC95" s="115">
        <f t="shared" si="36"/>
        <v>306414.21593830333</v>
      </c>
      <c r="AD95" s="116">
        <f t="shared" si="33"/>
        <v>245131.37275064268</v>
      </c>
      <c r="AE95" s="117">
        <f t="shared" si="34"/>
        <v>115.50157678104522</v>
      </c>
      <c r="AF95" s="117">
        <f t="shared" si="26"/>
        <v>136.95493753081661</v>
      </c>
      <c r="AG95" s="46"/>
    </row>
    <row r="96" spans="1:33" ht="14.55" customHeight="1" x14ac:dyDescent="0.3">
      <c r="A96" s="12" t="s">
        <v>189</v>
      </c>
      <c r="B96" s="12" t="s">
        <v>361</v>
      </c>
      <c r="C96" s="12"/>
      <c r="D96" s="12" t="s">
        <v>361</v>
      </c>
      <c r="E96" s="12"/>
      <c r="F96" s="12"/>
      <c r="G96" s="12" t="s">
        <v>397</v>
      </c>
      <c r="H96" s="12">
        <f>VLOOKUP(A96,'Staff (19_20)'!$A$4:$D$141,2,FALSE)</f>
        <v>945</v>
      </c>
      <c r="I96" s="12">
        <f>VLOOKUP(A96,'Staff (19_20)'!$A$4:$D$141,3,FALSE)</f>
        <v>0</v>
      </c>
      <c r="J96" s="47">
        <v>945</v>
      </c>
      <c r="K96" s="109">
        <f t="shared" si="27"/>
        <v>2.7397413024085635</v>
      </c>
      <c r="L96" s="110">
        <f>VLOOKUP(A96,'1st_Yr_Students (19_20)'!$B$4:$D$142,2,FALSE)</f>
        <v>5695</v>
      </c>
      <c r="M96" s="110">
        <f>VLOOKUP(A96,'1st_Yr_Students (19_20)'!$B$4:$D$142,3,FALSE)</f>
        <v>5775</v>
      </c>
      <c r="N96" s="118">
        <f>VLOOKUP(A96,'1st_Yr_Students (18_19)'!$B$4:$D$143,2,FALSE)</f>
        <v>5565</v>
      </c>
      <c r="O96" s="119">
        <f>VLOOKUP(A96,'1st_Yr_Students (18_19)'!$B$4:$D$143,3,FALSE)</f>
        <v>5635</v>
      </c>
      <c r="P96" s="101">
        <f>VLOOKUP(A96,'1st_Yr_Students (17_18)'!$B$4:$D$142,2,FALSE)</f>
        <v>5850</v>
      </c>
      <c r="Q96" s="113">
        <f>VLOOKUP(A96,'1st_Yr_Students (17_18)'!$B$4:$D$142,3,FALSE)</f>
        <v>5915</v>
      </c>
      <c r="R96" s="114">
        <f>VLOOKUP(A96, '1st_Yr_Students (16_17)'!$B$4:$D$142, 2, FALSE)</f>
        <v>5915</v>
      </c>
      <c r="S96" s="113">
        <f>VLOOKUP(A96, '1st_Yr_Students (16_17)'!$B$4:$D$142, 3, FALSE)</f>
        <v>5980</v>
      </c>
      <c r="T96" s="114">
        <f>VLOOKUP(A96,'1st_Yr_Students (15_16)'!$B$4:$D$143,2,FALSE)</f>
        <v>6630</v>
      </c>
      <c r="U96" s="113">
        <f>VLOOKUP(A96,'1st_Yr_Students (15_16)'!$B$4:$D$143,3,FALSE)</f>
        <v>6710</v>
      </c>
      <c r="V96" s="114">
        <f>VLOOKUP(A96,'1st_Yr_Students (14_15)'!$B$4:$D$142,2,FALSE)</f>
        <v>6910</v>
      </c>
      <c r="W96" s="47">
        <f>VLOOKUP(A96,'1st_Yr_Students (14_15)'!$B$4:$D$142,3,FALSE)</f>
        <v>6995</v>
      </c>
      <c r="X96" s="47">
        <f t="shared" si="28"/>
        <v>37010</v>
      </c>
      <c r="Y96" s="47">
        <f t="shared" si="29"/>
        <v>25600</v>
      </c>
      <c r="Z96" s="49">
        <f t="shared" si="30"/>
        <v>29608</v>
      </c>
      <c r="AA96" s="49">
        <f t="shared" si="31"/>
        <v>13.950767080360263</v>
      </c>
      <c r="AB96" s="49">
        <f t="shared" si="32"/>
        <v>16.690508382768826</v>
      </c>
      <c r="AC96" s="115">
        <f t="shared" si="36"/>
        <v>258913.01670951158</v>
      </c>
      <c r="AD96" s="116">
        <f t="shared" si="33"/>
        <v>207130.41336760926</v>
      </c>
      <c r="AE96" s="117">
        <f t="shared" si="34"/>
        <v>97.596195357682276</v>
      </c>
      <c r="AF96" s="117">
        <f t="shared" si="26"/>
        <v>114.2867037404511</v>
      </c>
      <c r="AG96" s="46"/>
    </row>
    <row r="97" spans="1:33" x14ac:dyDescent="0.3">
      <c r="A97" s="12" t="s">
        <v>56</v>
      </c>
      <c r="B97" s="12" t="s">
        <v>361</v>
      </c>
      <c r="C97" s="12"/>
      <c r="D97" s="12" t="s">
        <v>361</v>
      </c>
      <c r="E97" s="12" t="s">
        <v>361</v>
      </c>
      <c r="F97" s="12" t="str">
        <f t="shared" ref="F97:F111" si="37">IF(M97 &gt; 6000, "Y", "N")</f>
        <v>N</v>
      </c>
      <c r="G97" s="12" t="s">
        <v>397</v>
      </c>
      <c r="H97" s="12">
        <f>VLOOKUP(A97,'Staff (19_20)'!$A$4:$D$141,2,FALSE)</f>
        <v>1005</v>
      </c>
      <c r="I97" s="12">
        <f>VLOOKUP(A97,'Staff (19_20)'!$A$4:$D$141,3,FALSE)</f>
        <v>1185</v>
      </c>
      <c r="J97" s="47">
        <f>VLOOKUP(A97,'Staff (19_20)'!$A$4:$D$141,4,FALSE)</f>
        <v>2190</v>
      </c>
      <c r="K97" s="109">
        <f t="shared" si="27"/>
        <v>6.3492417484388932</v>
      </c>
      <c r="L97" s="110">
        <f>VLOOKUP(A97,'1st_Yr_Students (19_20)'!$B$4:$D$142,2,FALSE)</f>
        <v>4640</v>
      </c>
      <c r="M97" s="110">
        <f>VLOOKUP(A97,'1st_Yr_Students (19_20)'!$B$4:$D$142,3,FALSE)</f>
        <v>4670</v>
      </c>
      <c r="N97" s="118">
        <f>VLOOKUP(A97,'1st_Yr_Students (18_19)'!$B$4:$D$143,2,FALSE)</f>
        <v>5130</v>
      </c>
      <c r="O97" s="119">
        <f>VLOOKUP(A97,'1st_Yr_Students (18_19)'!$B$4:$D$143,3,FALSE)</f>
        <v>5185</v>
      </c>
      <c r="P97" s="101">
        <f>VLOOKUP(A97,'1st_Yr_Students (17_18)'!$B$4:$D$142,2,FALSE)</f>
        <v>5400</v>
      </c>
      <c r="Q97" s="113">
        <f>VLOOKUP(A97,'1st_Yr_Students (17_18)'!$B$4:$D$142,3,FALSE)</f>
        <v>5465</v>
      </c>
      <c r="R97" s="114">
        <f>VLOOKUP(A97, '1st_Yr_Students (16_17)'!$B$4:$D$142, 2, FALSE)</f>
        <v>6055</v>
      </c>
      <c r="S97" s="113">
        <f>VLOOKUP(A97, '1st_Yr_Students (16_17)'!$B$4:$D$142, 3, FALSE)</f>
        <v>6130</v>
      </c>
      <c r="T97" s="114">
        <f>VLOOKUP(A97,'1st_Yr_Students (15_16)'!$B$4:$D$143,2,FALSE)</f>
        <v>5980</v>
      </c>
      <c r="U97" s="113">
        <f>VLOOKUP(A97,'1st_Yr_Students (15_16)'!$B$4:$D$143,3,FALSE)</f>
        <v>6040</v>
      </c>
      <c r="V97" s="114">
        <f>VLOOKUP(A97,'1st_Yr_Students (14_15)'!$B$4:$D$142,2,FALSE)</f>
        <v>5640</v>
      </c>
      <c r="W97" s="47">
        <f>VLOOKUP(A97,'1st_Yr_Students (14_15)'!$B$4:$D$142,3,FALSE)</f>
        <v>5725</v>
      </c>
      <c r="X97" s="47">
        <f t="shared" si="28"/>
        <v>33215</v>
      </c>
      <c r="Y97" s="47">
        <f t="shared" si="29"/>
        <v>23360</v>
      </c>
      <c r="Z97" s="49">
        <f t="shared" si="30"/>
        <v>26572</v>
      </c>
      <c r="AA97" s="49">
        <f t="shared" si="31"/>
        <v>12.520257459447883</v>
      </c>
      <c r="AB97" s="49">
        <f t="shared" si="32"/>
        <v>18.869499207886776</v>
      </c>
      <c r="AC97" s="115">
        <f t="shared" si="36"/>
        <v>232364.11375321337</v>
      </c>
      <c r="AD97" s="116">
        <f t="shared" si="33"/>
        <v>185891.29100257071</v>
      </c>
      <c r="AE97" s="117">
        <f t="shared" si="34"/>
        <v>87.588695725625968</v>
      </c>
      <c r="AF97" s="117">
        <f t="shared" si="26"/>
        <v>106.45819493351274</v>
      </c>
      <c r="AG97" s="46"/>
    </row>
    <row r="98" spans="1:33" x14ac:dyDescent="0.3">
      <c r="A98" s="12" t="s">
        <v>59</v>
      </c>
      <c r="B98" s="12" t="s">
        <v>361</v>
      </c>
      <c r="C98" s="12"/>
      <c r="D98" s="12"/>
      <c r="E98" s="12" t="s">
        <v>361</v>
      </c>
      <c r="F98" s="12" t="str">
        <f t="shared" si="37"/>
        <v>N</v>
      </c>
      <c r="G98" s="12" t="s">
        <v>396</v>
      </c>
      <c r="H98" s="12">
        <f>VLOOKUP(A98,'Staff (19_20)'!$A$4:$D$141,2,FALSE)</f>
        <v>1610</v>
      </c>
      <c r="I98" s="12">
        <f>VLOOKUP(A98,'Staff (19_20)'!$A$4:$D$141,3,FALSE)</f>
        <v>1980</v>
      </c>
      <c r="J98" s="47">
        <f>VLOOKUP(A98,'Staff (19_20)'!$A$4:$D$141,4,FALSE)</f>
        <v>3590</v>
      </c>
      <c r="K98" s="109">
        <f t="shared" si="27"/>
        <v>10.408117752007136</v>
      </c>
      <c r="L98" s="110">
        <f>VLOOKUP(A98,'1st_Yr_Students (19_20)'!$B$4:$D$142,2,FALSE)</f>
        <v>5340</v>
      </c>
      <c r="M98" s="110">
        <f>VLOOKUP(A98,'1st_Yr_Students (19_20)'!$B$4:$D$142,3,FALSE)</f>
        <v>5415</v>
      </c>
      <c r="N98" s="118">
        <f>VLOOKUP(A98,'1st_Yr_Students (18_19)'!$B$4:$D$143,2,FALSE)</f>
        <v>5475</v>
      </c>
      <c r="O98" s="119">
        <f>VLOOKUP(A98,'1st_Yr_Students (18_19)'!$B$4:$D$143,3,FALSE)</f>
        <v>5565</v>
      </c>
      <c r="P98" s="101">
        <f>VLOOKUP(A98,'1st_Yr_Students (17_18)'!$B$4:$D$142,2,FALSE)</f>
        <v>5795</v>
      </c>
      <c r="Q98" s="113">
        <f>VLOOKUP(A98,'1st_Yr_Students (17_18)'!$B$4:$D$142,3,FALSE)</f>
        <v>5875</v>
      </c>
      <c r="R98" s="114">
        <f>VLOOKUP(A98, '1st_Yr_Students (16_17)'!$B$4:$D$142, 2, FALSE)</f>
        <v>5705</v>
      </c>
      <c r="S98" s="113">
        <f>VLOOKUP(A98, '1st_Yr_Students (16_17)'!$B$4:$D$142, 3, FALSE)</f>
        <v>5820</v>
      </c>
      <c r="T98" s="114">
        <f>VLOOKUP(A98,'1st_Yr_Students (15_16)'!$B$4:$D$143,2,FALSE)</f>
        <v>5490</v>
      </c>
      <c r="U98" s="113">
        <f>VLOOKUP(A98,'1st_Yr_Students (15_16)'!$B$4:$D$143,3,FALSE)</f>
        <v>5585</v>
      </c>
      <c r="V98" s="114">
        <f>VLOOKUP(A98,'1st_Yr_Students (14_15)'!$B$4:$D$142,2,FALSE)</f>
        <v>5185</v>
      </c>
      <c r="W98" s="47">
        <f>VLOOKUP(A98,'1st_Yr_Students (14_15)'!$B$4:$D$142,3,FALSE)</f>
        <v>5295</v>
      </c>
      <c r="X98" s="47">
        <f t="shared" si="28"/>
        <v>33555</v>
      </c>
      <c r="Y98" s="47">
        <f t="shared" si="29"/>
        <v>22575</v>
      </c>
      <c r="Z98" s="49">
        <f t="shared" si="30"/>
        <v>26844</v>
      </c>
      <c r="AA98" s="49">
        <f t="shared" si="31"/>
        <v>12.648419059213419</v>
      </c>
      <c r="AB98" s="49">
        <f t="shared" si="32"/>
        <v>23.056536811220553</v>
      </c>
      <c r="AC98" s="115">
        <f t="shared" si="36"/>
        <v>234742.67159383034</v>
      </c>
      <c r="AD98" s="116">
        <f t="shared" si="33"/>
        <v>187794.13727506428</v>
      </c>
      <c r="AE98" s="117">
        <f t="shared" si="34"/>
        <v>88.48528330794457</v>
      </c>
      <c r="AF98" s="117">
        <f t="shared" si="26"/>
        <v>111.54182011916512</v>
      </c>
      <c r="AG98" s="46"/>
    </row>
    <row r="99" spans="1:33" x14ac:dyDescent="0.3">
      <c r="A99" s="12" t="s">
        <v>63</v>
      </c>
      <c r="B99" s="12" t="s">
        <v>361</v>
      </c>
      <c r="C99" s="12"/>
      <c r="D99" s="12" t="s">
        <v>361</v>
      </c>
      <c r="E99" s="12" t="s">
        <v>361</v>
      </c>
      <c r="F99" s="12" t="str">
        <f t="shared" si="37"/>
        <v>N</v>
      </c>
      <c r="G99" s="12" t="s">
        <v>398</v>
      </c>
      <c r="H99" s="12">
        <f>VLOOKUP(A99,'Staff (19_20)'!$A$4:$D$141,2,FALSE)</f>
        <v>2175</v>
      </c>
      <c r="I99" s="12">
        <f>VLOOKUP(A99,'Staff (19_20)'!$A$4:$D$141,3,FALSE)</f>
        <v>1940</v>
      </c>
      <c r="J99" s="47">
        <f>VLOOKUP(A99,'Staff (19_20)'!$A$4:$D$141,4,FALSE)</f>
        <v>4115</v>
      </c>
      <c r="K99" s="109">
        <f t="shared" si="27"/>
        <v>11.930196253345226</v>
      </c>
      <c r="L99" s="110">
        <f>VLOOKUP(A99,'1st_Yr_Students (19_20)'!$B$4:$D$142,2,FALSE)</f>
        <v>3555</v>
      </c>
      <c r="M99" s="110">
        <f>VLOOKUP(A99,'1st_Yr_Students (19_20)'!$B$4:$D$142,3,FALSE)</f>
        <v>3770</v>
      </c>
      <c r="N99" s="118">
        <f>VLOOKUP(A99,'1st_Yr_Students (18_19)'!$B$4:$D$143,2,FALSE)</f>
        <v>3475</v>
      </c>
      <c r="O99" s="119">
        <f>VLOOKUP(A99,'1st_Yr_Students (18_19)'!$B$4:$D$143,3,FALSE)</f>
        <v>3695</v>
      </c>
      <c r="P99" s="101">
        <f>VLOOKUP(A99,'1st_Yr_Students (17_18)'!$B$4:$D$142,2,FALSE)</f>
        <v>3425</v>
      </c>
      <c r="Q99" s="113">
        <f>VLOOKUP(A99,'1st_Yr_Students (17_18)'!$B$4:$D$142,3,FALSE)</f>
        <v>3625</v>
      </c>
      <c r="R99" s="114">
        <f>VLOOKUP(A99, '1st_Yr_Students (16_17)'!$B$4:$D$142, 2, FALSE)</f>
        <v>3335</v>
      </c>
      <c r="S99" s="113">
        <f>VLOOKUP(A99, '1st_Yr_Students (16_17)'!$B$4:$D$142, 3, FALSE)</f>
        <v>3555</v>
      </c>
      <c r="T99" s="114">
        <f>VLOOKUP(A99,'1st_Yr_Students (15_16)'!$B$4:$D$143,2,FALSE)</f>
        <v>3040</v>
      </c>
      <c r="U99" s="113">
        <f>VLOOKUP(A99,'1st_Yr_Students (15_16)'!$B$4:$D$143,3,FALSE)</f>
        <v>3220</v>
      </c>
      <c r="V99" s="114">
        <f>VLOOKUP(A99,'1st_Yr_Students (14_15)'!$B$4:$D$142,2,FALSE)</f>
        <v>3025</v>
      </c>
      <c r="W99" s="47">
        <f>VLOOKUP(A99,'1st_Yr_Students (14_15)'!$B$4:$D$142,3,FALSE)</f>
        <v>3195</v>
      </c>
      <c r="X99" s="47">
        <f t="shared" si="28"/>
        <v>21060</v>
      </c>
      <c r="Y99" s="47">
        <f t="shared" si="29"/>
        <v>13595</v>
      </c>
      <c r="Z99" s="49">
        <f t="shared" si="30"/>
        <v>16848</v>
      </c>
      <c r="AA99" s="49">
        <f t="shared" si="31"/>
        <v>7.9384802678299691</v>
      </c>
      <c r="AB99" s="49">
        <f t="shared" si="32"/>
        <v>19.868676521175196</v>
      </c>
      <c r="AC99" s="115">
        <f t="shared" si="36"/>
        <v>147330.67095115682</v>
      </c>
      <c r="AD99" s="116">
        <f t="shared" si="33"/>
        <v>117864.53676092546</v>
      </c>
      <c r="AE99" s="117">
        <f t="shared" si="34"/>
        <v>55.535689657735446</v>
      </c>
      <c r="AF99" s="117">
        <f t="shared" si="26"/>
        <v>75.404366178910635</v>
      </c>
      <c r="AG99" s="46"/>
    </row>
    <row r="100" spans="1:33" x14ac:dyDescent="0.3">
      <c r="A100" s="12" t="s">
        <v>67</v>
      </c>
      <c r="B100" s="12" t="s">
        <v>361</v>
      </c>
      <c r="C100" s="12" t="s">
        <v>361</v>
      </c>
      <c r="D100" s="12"/>
      <c r="E100" s="12" t="s">
        <v>361</v>
      </c>
      <c r="F100" s="12" t="str">
        <f t="shared" si="37"/>
        <v>Y</v>
      </c>
      <c r="G100" s="12" t="s">
        <v>397</v>
      </c>
      <c r="H100" s="12">
        <f>VLOOKUP(A100,'Staff (19_20)'!$A$4:$D$141,2,FALSE)</f>
        <v>3815</v>
      </c>
      <c r="I100" s="12">
        <f>VLOOKUP(A100,'Staff (19_20)'!$A$4:$D$141,3,FALSE)</f>
        <v>4840</v>
      </c>
      <c r="J100" s="47">
        <f>VLOOKUP(A100,'Staff (19_20)'!$A$4:$D$141,4,FALSE)</f>
        <v>8655</v>
      </c>
      <c r="K100" s="109">
        <f t="shared" si="27"/>
        <v>25.092551293487958</v>
      </c>
      <c r="L100" s="110">
        <f>VLOOKUP(A100,'1st_Yr_Students (19_20)'!$B$4:$D$142,2,FALSE)</f>
        <v>7795</v>
      </c>
      <c r="M100" s="110">
        <f>VLOOKUP(A100,'1st_Yr_Students (19_20)'!$B$4:$D$142,3,FALSE)</f>
        <v>8080</v>
      </c>
      <c r="N100" s="118">
        <f>VLOOKUP(A100,'1st_Yr_Students (18_19)'!$B$4:$D$143,2,FALSE)</f>
        <v>9150</v>
      </c>
      <c r="O100" s="119">
        <f>VLOOKUP(A100,'1st_Yr_Students (18_19)'!$B$4:$D$143,3,FALSE)</f>
        <v>9450</v>
      </c>
      <c r="P100" s="101">
        <f>VLOOKUP(A100,'1st_Yr_Students (17_18)'!$B$4:$D$142,2,FALSE)</f>
        <v>8995</v>
      </c>
      <c r="Q100" s="113">
        <f>VLOOKUP(A100,'1st_Yr_Students (17_18)'!$B$4:$D$142,3,FALSE)</f>
        <v>9290</v>
      </c>
      <c r="R100" s="114">
        <f>VLOOKUP(A100, '1st_Yr_Students (16_17)'!$B$4:$D$142, 2, FALSE)</f>
        <v>8660</v>
      </c>
      <c r="S100" s="113">
        <f>VLOOKUP(A100, '1st_Yr_Students (16_17)'!$B$4:$D$142, 3, FALSE)</f>
        <v>8980</v>
      </c>
      <c r="T100" s="114">
        <f>VLOOKUP(A100,'1st_Yr_Students (15_16)'!$B$4:$D$143,2,FALSE)</f>
        <v>8355</v>
      </c>
      <c r="U100" s="113">
        <f>VLOOKUP(A100,'1st_Yr_Students (15_16)'!$B$4:$D$143,3,FALSE)</f>
        <v>8620</v>
      </c>
      <c r="V100" s="114">
        <f>VLOOKUP(A100,'1st_Yr_Students (14_15)'!$B$4:$D$142,2,FALSE)</f>
        <v>8575</v>
      </c>
      <c r="W100" s="47">
        <f>VLOOKUP(A100,'1st_Yr_Students (14_15)'!$B$4:$D$142,3,FALSE)</f>
        <v>8820</v>
      </c>
      <c r="X100" s="47">
        <f t="shared" si="28"/>
        <v>53240</v>
      </c>
      <c r="Y100" s="47">
        <f t="shared" si="29"/>
        <v>35710</v>
      </c>
      <c r="Z100" s="49">
        <f t="shared" si="30"/>
        <v>42592</v>
      </c>
      <c r="AA100" s="49">
        <f t="shared" si="31"/>
        <v>20.068598739756293</v>
      </c>
      <c r="AB100" s="49">
        <f t="shared" si="32"/>
        <v>45.161150033244255</v>
      </c>
      <c r="AC100" s="115">
        <f>Y100/$I$5</f>
        <v>249818.53084832904</v>
      </c>
      <c r="AD100" s="116">
        <f t="shared" si="33"/>
        <v>199854.82467866325</v>
      </c>
      <c r="AE100" s="117">
        <f t="shared" si="34"/>
        <v>94.168066366464032</v>
      </c>
      <c r="AF100" s="117">
        <f t="shared" si="26"/>
        <v>139.32921639970829</v>
      </c>
      <c r="AG100" s="46"/>
    </row>
    <row r="101" spans="1:33" x14ac:dyDescent="0.3">
      <c r="A101" s="12" t="s">
        <v>69</v>
      </c>
      <c r="B101" s="12" t="s">
        <v>361</v>
      </c>
      <c r="C101" s="12"/>
      <c r="D101" s="12" t="s">
        <v>361</v>
      </c>
      <c r="E101" s="12" t="s">
        <v>361</v>
      </c>
      <c r="F101" s="12" t="str">
        <f t="shared" si="37"/>
        <v>N</v>
      </c>
      <c r="G101" s="12" t="s">
        <v>395</v>
      </c>
      <c r="H101" s="12">
        <f>VLOOKUP(A101,'Staff (19_20)'!$A$4:$D$141,2,FALSE)</f>
        <v>1695</v>
      </c>
      <c r="I101" s="12">
        <f>VLOOKUP(A101,'Staff (19_20)'!$A$4:$D$141,3,FALSE)</f>
        <v>2190</v>
      </c>
      <c r="J101" s="47">
        <f>VLOOKUP(A101,'Staff (19_20)'!$A$4:$D$141,4,FALSE)</f>
        <v>3890</v>
      </c>
      <c r="K101" s="109">
        <f t="shared" si="27"/>
        <v>11.277876895628902</v>
      </c>
      <c r="L101" s="110">
        <f>VLOOKUP(A101,'1st_Yr_Students (19_20)'!$B$4:$D$142,2,FALSE)</f>
        <v>3740</v>
      </c>
      <c r="M101" s="110">
        <f>VLOOKUP(A101,'1st_Yr_Students (19_20)'!$B$4:$D$142,3,FALSE)</f>
        <v>3845</v>
      </c>
      <c r="N101" s="118">
        <f>VLOOKUP(A101,'1st_Yr_Students (18_19)'!$B$4:$D$143,2,FALSE)</f>
        <v>3920</v>
      </c>
      <c r="O101" s="119">
        <f>VLOOKUP(A101,'1st_Yr_Students (18_19)'!$B$4:$D$143,3,FALSE)</f>
        <v>4025</v>
      </c>
      <c r="P101" s="101">
        <f>VLOOKUP(A101,'1st_Yr_Students (17_18)'!$B$4:$D$142,2,FALSE)</f>
        <v>4715</v>
      </c>
      <c r="Q101" s="113">
        <f>VLOOKUP(A101,'1st_Yr_Students (17_18)'!$B$4:$D$142,3,FALSE)</f>
        <v>4850</v>
      </c>
      <c r="R101" s="114">
        <f>VLOOKUP(A101, '1st_Yr_Students (16_17)'!$B$4:$D$142, 2, FALSE)</f>
        <v>4880</v>
      </c>
      <c r="S101" s="113">
        <f>VLOOKUP(A101, '1st_Yr_Students (16_17)'!$B$4:$D$142, 3, FALSE)</f>
        <v>5020</v>
      </c>
      <c r="T101" s="114">
        <f>VLOOKUP(A101,'1st_Yr_Students (15_16)'!$B$4:$D$143,2,FALSE)</f>
        <v>4350</v>
      </c>
      <c r="U101" s="113">
        <f>VLOOKUP(A101,'1st_Yr_Students (15_16)'!$B$4:$D$143,3,FALSE)</f>
        <v>4535</v>
      </c>
      <c r="V101" s="114">
        <f>VLOOKUP(A101,'1st_Yr_Students (14_15)'!$B$4:$D$142,2,FALSE)</f>
        <v>4245</v>
      </c>
      <c r="W101" s="47">
        <f>VLOOKUP(A101,'1st_Yr_Students (14_15)'!$B$4:$D$142,3,FALSE)</f>
        <v>4420</v>
      </c>
      <c r="X101" s="47">
        <f t="shared" si="28"/>
        <v>26695</v>
      </c>
      <c r="Y101" s="47">
        <f t="shared" si="29"/>
        <v>18825</v>
      </c>
      <c r="Z101" s="49">
        <f t="shared" si="30"/>
        <v>21356</v>
      </c>
      <c r="AA101" s="49">
        <f t="shared" si="31"/>
        <v>10.062570311002897</v>
      </c>
      <c r="AB101" s="49">
        <f t="shared" si="32"/>
        <v>21.340447206631801</v>
      </c>
      <c r="AC101" s="115">
        <f>X101/$I$5</f>
        <v>186751.76928020566</v>
      </c>
      <c r="AD101" s="116">
        <f t="shared" si="33"/>
        <v>149401.41542416453</v>
      </c>
      <c r="AE101" s="117">
        <f t="shared" si="34"/>
        <v>70.395310323516028</v>
      </c>
      <c r="AF101" s="117">
        <f t="shared" si="26"/>
        <v>91.735757530147822</v>
      </c>
      <c r="AG101" s="46"/>
    </row>
    <row r="102" spans="1:33" x14ac:dyDescent="0.3">
      <c r="A102" s="12" t="s">
        <v>70</v>
      </c>
      <c r="B102" s="12" t="s">
        <v>361</v>
      </c>
      <c r="C102" s="12"/>
      <c r="D102" s="12" t="s">
        <v>361</v>
      </c>
      <c r="E102" s="12" t="s">
        <v>361</v>
      </c>
      <c r="F102" s="12" t="str">
        <f t="shared" si="37"/>
        <v>Y</v>
      </c>
      <c r="G102" s="12" t="s">
        <v>395</v>
      </c>
      <c r="H102" s="12">
        <f>VLOOKUP(A102,'Staff (19_20)'!$A$4:$D$141,2,FALSE)</f>
        <v>1330</v>
      </c>
      <c r="I102" s="12">
        <f>VLOOKUP(A102,'Staff (19_20)'!$A$4:$D$141,3,FALSE)</f>
        <v>935</v>
      </c>
      <c r="J102" s="47">
        <f>VLOOKUP(A102,'Staff (19_20)'!$A$4:$D$141,4,FALSE)</f>
        <v>2260</v>
      </c>
      <c r="K102" s="109">
        <f t="shared" si="27"/>
        <v>6.552185548617306</v>
      </c>
      <c r="L102" s="110">
        <f>VLOOKUP(A102,'1st_Yr_Students (19_20)'!$B$4:$D$142,2,FALSE)</f>
        <v>6270</v>
      </c>
      <c r="M102" s="110">
        <f>VLOOKUP(A102,'1st_Yr_Students (19_20)'!$B$4:$D$142,3,FALSE)</f>
        <v>6375</v>
      </c>
      <c r="N102" s="118">
        <f>VLOOKUP(A102,'1st_Yr_Students (18_19)'!$B$4:$D$143,2,FALSE)</f>
        <v>6515</v>
      </c>
      <c r="O102" s="119">
        <f>VLOOKUP(A102,'1st_Yr_Students (18_19)'!$B$4:$D$143,3,FALSE)</f>
        <v>6610</v>
      </c>
      <c r="P102" s="101">
        <f>VLOOKUP(A102,'1st_Yr_Students (17_18)'!$B$4:$D$142,2,FALSE)</f>
        <v>5880</v>
      </c>
      <c r="Q102" s="113">
        <f>VLOOKUP(A102,'1st_Yr_Students (17_18)'!$B$4:$D$142,3,FALSE)</f>
        <v>5970</v>
      </c>
      <c r="R102" s="114">
        <f>VLOOKUP(A102, '1st_Yr_Students (16_17)'!$B$4:$D$142, 2, FALSE)</f>
        <v>5465</v>
      </c>
      <c r="S102" s="113">
        <f>VLOOKUP(A102, '1st_Yr_Students (16_17)'!$B$4:$D$142, 3, FALSE)</f>
        <v>5565</v>
      </c>
      <c r="T102" s="114">
        <f>VLOOKUP(A102,'1st_Yr_Students (15_16)'!$B$4:$D$143,2,FALSE)</f>
        <v>4760</v>
      </c>
      <c r="U102" s="113">
        <f>VLOOKUP(A102,'1st_Yr_Students (15_16)'!$B$4:$D$143,3,FALSE)</f>
        <v>4855</v>
      </c>
      <c r="V102" s="114">
        <f>VLOOKUP(A102,'1st_Yr_Students (14_15)'!$B$4:$D$142,2,FALSE)</f>
        <v>4575</v>
      </c>
      <c r="W102" s="47">
        <f>VLOOKUP(A102,'1st_Yr_Students (14_15)'!$B$4:$D$142,3,FALSE)</f>
        <v>4665</v>
      </c>
      <c r="X102" s="47">
        <f t="shared" si="28"/>
        <v>34040</v>
      </c>
      <c r="Y102" s="47">
        <f t="shared" si="29"/>
        <v>21055</v>
      </c>
      <c r="Z102" s="49">
        <f t="shared" si="30"/>
        <v>27232</v>
      </c>
      <c r="AA102" s="49">
        <f t="shared" si="31"/>
        <v>12.83123781182014</v>
      </c>
      <c r="AB102" s="49">
        <f t="shared" si="32"/>
        <v>19.383423360437448</v>
      </c>
      <c r="AC102" s="115">
        <f>X102/$I$5</f>
        <v>238135.61439588689</v>
      </c>
      <c r="AD102" s="116">
        <f t="shared" si="33"/>
        <v>190508.49151670953</v>
      </c>
      <c r="AE102" s="117">
        <f t="shared" si="34"/>
        <v>89.764239123899074</v>
      </c>
      <c r="AF102" s="117">
        <f t="shared" si="26"/>
        <v>109.14766248433652</v>
      </c>
      <c r="AG102" s="46"/>
    </row>
    <row r="103" spans="1:33" x14ac:dyDescent="0.3">
      <c r="A103" s="12" t="s">
        <v>72</v>
      </c>
      <c r="B103" s="12" t="s">
        <v>361</v>
      </c>
      <c r="C103" s="12" t="s">
        <v>361</v>
      </c>
      <c r="D103" s="12" t="s">
        <v>361</v>
      </c>
      <c r="E103" s="12" t="s">
        <v>361</v>
      </c>
      <c r="F103" s="12" t="str">
        <f t="shared" si="37"/>
        <v>Y</v>
      </c>
      <c r="G103" s="12" t="s">
        <v>398</v>
      </c>
      <c r="H103" s="12">
        <f>VLOOKUP(A103,'Staff (19_20)'!$A$4:$D$141,2,FALSE)</f>
        <v>3155</v>
      </c>
      <c r="I103" s="12">
        <f>VLOOKUP(A103,'Staff (19_20)'!$A$4:$D$141,3,FALSE)</f>
        <v>3580</v>
      </c>
      <c r="J103" s="47">
        <f>VLOOKUP(A103,'Staff (19_20)'!$A$4:$D$141,4,FALSE)</f>
        <v>6735</v>
      </c>
      <c r="K103" s="109">
        <f t="shared" si="27"/>
        <v>19.526092774308651</v>
      </c>
      <c r="L103" s="110">
        <f>VLOOKUP(A103,'1st_Yr_Students (19_20)'!$B$4:$D$142,2,FALSE)</f>
        <v>5985</v>
      </c>
      <c r="M103" s="110">
        <f>VLOOKUP(A103,'1st_Yr_Students (19_20)'!$B$4:$D$142,3,FALSE)</f>
        <v>6605</v>
      </c>
      <c r="N103" s="118">
        <f>VLOOKUP(A103,'1st_Yr_Students (18_19)'!$B$4:$D$143,2,FALSE)</f>
        <v>6275</v>
      </c>
      <c r="O103" s="119">
        <f>VLOOKUP(A103,'1st_Yr_Students (18_19)'!$B$4:$D$143,3,FALSE)</f>
        <v>6935</v>
      </c>
      <c r="P103" s="101">
        <f>VLOOKUP(A103,'1st_Yr_Students (17_18)'!$B$4:$D$142,2,FALSE)</f>
        <v>6960</v>
      </c>
      <c r="Q103" s="113">
        <f>VLOOKUP(A103,'1st_Yr_Students (17_18)'!$B$4:$D$142,3,FALSE)</f>
        <v>7480</v>
      </c>
      <c r="R103" s="114">
        <f>VLOOKUP(A103, '1st_Yr_Students (16_17)'!$B$4:$D$142, 2, FALSE)</f>
        <v>7160</v>
      </c>
      <c r="S103" s="113">
        <f>VLOOKUP(A103, '1st_Yr_Students (16_17)'!$B$4:$D$142, 3, FALSE)</f>
        <v>7770</v>
      </c>
      <c r="T103" s="114">
        <f>VLOOKUP(A103,'1st_Yr_Students (15_16)'!$B$4:$D$143,2,FALSE)</f>
        <v>6085</v>
      </c>
      <c r="U103" s="113">
        <f>VLOOKUP(A103,'1st_Yr_Students (15_16)'!$B$4:$D$143,3,FALSE)</f>
        <v>6600</v>
      </c>
      <c r="V103" s="114">
        <f>VLOOKUP(A103,'1st_Yr_Students (14_15)'!$B$4:$D$142,2,FALSE)</f>
        <v>5220</v>
      </c>
      <c r="W103" s="47">
        <f>VLOOKUP(A103,'1st_Yr_Students (14_15)'!$B$4:$D$142,3,FALSE)</f>
        <v>5730</v>
      </c>
      <c r="X103" s="47">
        <f t="shared" si="28"/>
        <v>41120</v>
      </c>
      <c r="Y103" s="47">
        <f t="shared" si="29"/>
        <v>27580</v>
      </c>
      <c r="Z103" s="49">
        <f t="shared" si="30"/>
        <v>32896</v>
      </c>
      <c r="AA103" s="49">
        <f t="shared" si="31"/>
        <v>15.500014653996596</v>
      </c>
      <c r="AB103" s="49">
        <f t="shared" si="32"/>
        <v>35.026107428305245</v>
      </c>
      <c r="AC103" s="115">
        <f>Y103/$I$5</f>
        <v>192943.01542416454</v>
      </c>
      <c r="AD103" s="116">
        <f t="shared" si="33"/>
        <v>154354.41233933164</v>
      </c>
      <c r="AE103" s="117">
        <f t="shared" si="34"/>
        <v>72.729075059845371</v>
      </c>
      <c r="AF103" s="117">
        <f t="shared" si="26"/>
        <v>107.75518248815061</v>
      </c>
      <c r="AG103" s="46"/>
    </row>
    <row r="104" spans="1:33" x14ac:dyDescent="0.3">
      <c r="A104" s="12" t="s">
        <v>80</v>
      </c>
      <c r="B104" s="12" t="s">
        <v>361</v>
      </c>
      <c r="C104" s="12" t="s">
        <v>361</v>
      </c>
      <c r="D104" s="12"/>
      <c r="E104" s="12" t="s">
        <v>361</v>
      </c>
      <c r="F104" s="12" t="str">
        <f t="shared" si="37"/>
        <v>Y</v>
      </c>
      <c r="G104" s="12" t="s">
        <v>398</v>
      </c>
      <c r="H104" s="12">
        <f>VLOOKUP(A104,'Staff (19_20)'!$A$4:$D$141,2,FALSE)</f>
        <v>5150</v>
      </c>
      <c r="I104" s="12">
        <f>VLOOKUP(A104,'Staff (19_20)'!$A$4:$D$141,3,FALSE)</f>
        <v>6060</v>
      </c>
      <c r="J104" s="47">
        <f>VLOOKUP(A104,'Staff (19_20)'!$A$4:$D$141,4,FALSE)</f>
        <v>11210</v>
      </c>
      <c r="K104" s="109">
        <f t="shared" si="27"/>
        <v>32.5</v>
      </c>
      <c r="L104" s="110">
        <f>VLOOKUP(A104,'1st_Yr_Students (19_20)'!$B$4:$D$142,2,FALSE)</f>
        <v>8660</v>
      </c>
      <c r="M104" s="110">
        <f>VLOOKUP(A104,'1st_Yr_Students (19_20)'!$B$4:$D$142,3,FALSE)</f>
        <v>9270</v>
      </c>
      <c r="N104" s="118">
        <f>VLOOKUP(A104,'1st_Yr_Students (18_19)'!$B$4:$D$143,2,FALSE)</f>
        <v>8590</v>
      </c>
      <c r="O104" s="119">
        <f>VLOOKUP(A104,'1st_Yr_Students (18_19)'!$B$4:$D$143,3,FALSE)</f>
        <v>9175</v>
      </c>
      <c r="P104" s="101">
        <f>VLOOKUP(A104,'1st_Yr_Students (17_18)'!$B$4:$D$142,2,FALSE)</f>
        <v>8750</v>
      </c>
      <c r="Q104" s="113">
        <f>VLOOKUP(A104,'1st_Yr_Students (17_18)'!$B$4:$D$142,3,FALSE)</f>
        <v>9305</v>
      </c>
      <c r="R104" s="114">
        <f>VLOOKUP(A104, '1st_Yr_Students (16_17)'!$B$4:$D$142, 2, FALSE)</f>
        <v>9000</v>
      </c>
      <c r="S104" s="113">
        <f>VLOOKUP(A104, '1st_Yr_Students (16_17)'!$B$4:$D$142, 3, FALSE)</f>
        <v>9590</v>
      </c>
      <c r="T104" s="114">
        <f>VLOOKUP(A104,'1st_Yr_Students (15_16)'!$B$4:$D$143,2,FALSE)</f>
        <v>9310</v>
      </c>
      <c r="U104" s="113">
        <f>VLOOKUP(A104,'1st_Yr_Students (15_16)'!$B$4:$D$143,3,FALSE)</f>
        <v>9925</v>
      </c>
      <c r="V104" s="114">
        <f>VLOOKUP(A104,'1st_Yr_Students (14_15)'!$B$4:$D$142,2,FALSE)</f>
        <v>9460</v>
      </c>
      <c r="W104" s="47">
        <f>VLOOKUP(A104,'1st_Yr_Students (14_15)'!$B$4:$D$142,3,FALSE)</f>
        <v>10080</v>
      </c>
      <c r="X104" s="47">
        <f t="shared" si="28"/>
        <v>57345</v>
      </c>
      <c r="Y104" s="47">
        <f t="shared" si="29"/>
        <v>38900</v>
      </c>
      <c r="Z104" s="49">
        <f t="shared" si="30"/>
        <v>45876</v>
      </c>
      <c r="AA104" s="49">
        <f t="shared" si="31"/>
        <v>21.615961583984308</v>
      </c>
      <c r="AB104" s="49">
        <f t="shared" si="32"/>
        <v>54.115961583984308</v>
      </c>
      <c r="AC104" s="115">
        <f>Y104/$I$5</f>
        <v>272135</v>
      </c>
      <c r="AD104" s="116">
        <f t="shared" si="33"/>
        <v>217708</v>
      </c>
      <c r="AE104" s="117">
        <f t="shared" si="34"/>
        <v>102.58016750645339</v>
      </c>
      <c r="AF104" s="117">
        <f t="shared" ref="AF104:AF134" si="38">AE104+AB104</f>
        <v>156.69612909043769</v>
      </c>
      <c r="AG104" s="46"/>
    </row>
    <row r="105" spans="1:33" x14ac:dyDescent="0.3">
      <c r="A105" s="12" t="s">
        <v>85</v>
      </c>
      <c r="B105" s="12" t="s">
        <v>361</v>
      </c>
      <c r="C105" s="12"/>
      <c r="D105" s="12" t="s">
        <v>361</v>
      </c>
      <c r="E105" s="12" t="s">
        <v>361</v>
      </c>
      <c r="F105" s="12" t="str">
        <f t="shared" si="37"/>
        <v>N</v>
      </c>
      <c r="G105" s="12" t="s">
        <v>395</v>
      </c>
      <c r="H105" s="12">
        <f>VLOOKUP(A105,'Staff (19_20)'!$A$4:$D$141,2,FALSE)</f>
        <v>835</v>
      </c>
      <c r="I105" s="12">
        <f>VLOOKUP(A105,'Staff (19_20)'!$A$4:$D$141,3,FALSE)</f>
        <v>610</v>
      </c>
      <c r="J105" s="47">
        <f>VLOOKUP(A105,'Staff (19_20)'!$A$4:$D$141,4,FALSE)</f>
        <v>1445</v>
      </c>
      <c r="K105" s="109">
        <f t="shared" ref="K105:K136" si="39">J105*$D$2</f>
        <v>4.1893398751115072</v>
      </c>
      <c r="L105" s="110">
        <f>VLOOKUP(A105,'1st_Yr_Students (19_20)'!$B$4:$D$142,2,FALSE)</f>
        <v>4305</v>
      </c>
      <c r="M105" s="110">
        <f>VLOOKUP(A105,'1st_Yr_Students (19_20)'!$B$4:$D$142,3,FALSE)</f>
        <v>4370</v>
      </c>
      <c r="N105" s="118">
        <f>VLOOKUP(A105,'1st_Yr_Students (18_19)'!$B$4:$D$143,2,FALSE)</f>
        <v>4860</v>
      </c>
      <c r="O105" s="119">
        <f>VLOOKUP(A105,'1st_Yr_Students (18_19)'!$B$4:$D$143,3,FALSE)</f>
        <v>4955</v>
      </c>
      <c r="P105" s="101">
        <f>VLOOKUP(A105,'1st_Yr_Students (17_18)'!$B$4:$D$142,2,FALSE)</f>
        <v>4445</v>
      </c>
      <c r="Q105" s="113">
        <f>VLOOKUP(A105,'1st_Yr_Students (17_18)'!$B$4:$D$142,3,FALSE)</f>
        <v>4520</v>
      </c>
      <c r="R105" s="114">
        <f>VLOOKUP(A105, '1st_Yr_Students (16_17)'!$B$4:$D$142, 2, FALSE)</f>
        <v>5220</v>
      </c>
      <c r="S105" s="113">
        <f>VLOOKUP(A105, '1st_Yr_Students (16_17)'!$B$4:$D$142, 3, FALSE)</f>
        <v>5300</v>
      </c>
      <c r="T105" s="114">
        <f>VLOOKUP(A105,'1st_Yr_Students (15_16)'!$B$4:$D$143,2,FALSE)</f>
        <v>5495</v>
      </c>
      <c r="U105" s="113">
        <f>VLOOKUP(A105,'1st_Yr_Students (15_16)'!$B$4:$D$143,3,FALSE)</f>
        <v>5590</v>
      </c>
      <c r="V105" s="114">
        <f>VLOOKUP(A105,'1st_Yr_Students (14_15)'!$B$4:$D$142,2,FALSE)</f>
        <v>5430</v>
      </c>
      <c r="W105" s="47">
        <f>VLOOKUP(A105,'1st_Yr_Students (14_15)'!$B$4:$D$142,3,FALSE)</f>
        <v>5520</v>
      </c>
      <c r="X105" s="47">
        <f t="shared" ref="X105:X136" si="40">W105+U105+S105+Q105+O105+M105</f>
        <v>30255</v>
      </c>
      <c r="Y105" s="47">
        <f t="shared" ref="Y105:Y136" si="41">W105+U105+S105+Q105</f>
        <v>20930</v>
      </c>
      <c r="Z105" s="49">
        <f t="shared" ref="Z105:Z136" si="42">X105*$I$4</f>
        <v>24204</v>
      </c>
      <c r="AA105" s="49">
        <f t="shared" ref="AA105:AA136" si="43">Z105*$D$3</f>
        <v>11.404497649724393</v>
      </c>
      <c r="AB105" s="49">
        <f t="shared" ref="AB105:AB136" si="44">K105+AA105</f>
        <v>15.5938375248359</v>
      </c>
      <c r="AC105" s="115">
        <f>X105/$I$5</f>
        <v>211656.66902313626</v>
      </c>
      <c r="AD105" s="116">
        <f t="shared" ref="AD105:AD136" si="45">AC105*$I$4</f>
        <v>169325.33521850902</v>
      </c>
      <c r="AE105" s="117">
        <f t="shared" ref="AE105:AE136" si="46">AD105*$D$3</f>
        <v>79.783109714852131</v>
      </c>
      <c r="AF105" s="117">
        <f t="shared" si="38"/>
        <v>95.376947239688036</v>
      </c>
      <c r="AG105" s="46"/>
    </row>
    <row r="106" spans="1:33" x14ac:dyDescent="0.3">
      <c r="A106" s="12" t="s">
        <v>88</v>
      </c>
      <c r="B106" s="12" t="s">
        <v>361</v>
      </c>
      <c r="C106" s="12" t="s">
        <v>361</v>
      </c>
      <c r="D106" s="12"/>
      <c r="E106" s="12" t="s">
        <v>361</v>
      </c>
      <c r="F106" s="12" t="str">
        <f t="shared" si="37"/>
        <v>Y</v>
      </c>
      <c r="G106" s="12" t="s">
        <v>396</v>
      </c>
      <c r="H106" s="12">
        <f>VLOOKUP(A106,'Staff (19_20)'!$A$4:$D$141,2,FALSE)</f>
        <v>6995</v>
      </c>
      <c r="I106" s="12">
        <f>VLOOKUP(A106,'Staff (19_20)'!$A$4:$D$141,3,FALSE)</f>
        <v>7390</v>
      </c>
      <c r="J106" s="47">
        <f>VLOOKUP(A106,'Staff (19_20)'!$A$4:$D$141,4,FALSE)</f>
        <v>14385</v>
      </c>
      <c r="K106" s="109">
        <f t="shared" si="39"/>
        <v>41.704950936663693</v>
      </c>
      <c r="L106" s="110">
        <f>VLOOKUP(A106,'1st_Yr_Students (19_20)'!$B$4:$D$142,2,FALSE)</f>
        <v>7645</v>
      </c>
      <c r="M106" s="110">
        <f>VLOOKUP(A106,'1st_Yr_Students (19_20)'!$B$4:$D$142,3,FALSE)</f>
        <v>8125</v>
      </c>
      <c r="N106" s="118">
        <f>VLOOKUP(A106,'1st_Yr_Students (18_19)'!$B$4:$D$143,2,FALSE)</f>
        <v>7315</v>
      </c>
      <c r="O106" s="119">
        <f>VLOOKUP(A106,'1st_Yr_Students (18_19)'!$B$4:$D$143,3,FALSE)</f>
        <v>7750</v>
      </c>
      <c r="P106" s="101">
        <f>VLOOKUP(A106,'1st_Yr_Students (17_18)'!$B$4:$D$142,2,FALSE)</f>
        <v>6520</v>
      </c>
      <c r="Q106" s="113">
        <f>VLOOKUP(A106,'1st_Yr_Students (17_18)'!$B$4:$D$142,3,FALSE)</f>
        <v>6930</v>
      </c>
      <c r="R106" s="114">
        <f>VLOOKUP(A106, '1st_Yr_Students (16_17)'!$B$4:$D$142, 2, FALSE)</f>
        <v>6080</v>
      </c>
      <c r="S106" s="113">
        <f>VLOOKUP(A106, '1st_Yr_Students (16_17)'!$B$4:$D$142, 3, FALSE)</f>
        <v>6490</v>
      </c>
      <c r="T106" s="114">
        <f>VLOOKUP(A106,'1st_Yr_Students (15_16)'!$B$4:$D$143,2,FALSE)</f>
        <v>6390</v>
      </c>
      <c r="U106" s="113">
        <f>VLOOKUP(A106,'1st_Yr_Students (15_16)'!$B$4:$D$143,3,FALSE)</f>
        <v>6790</v>
      </c>
      <c r="V106" s="114">
        <f>VLOOKUP(A106,'1st_Yr_Students (14_15)'!$B$4:$D$142,2,FALSE)</f>
        <v>7130</v>
      </c>
      <c r="W106" s="47">
        <f>VLOOKUP(A106,'1st_Yr_Students (14_15)'!$B$4:$D$142,3,FALSE)</f>
        <v>7510</v>
      </c>
      <c r="X106" s="47">
        <f t="shared" si="40"/>
        <v>43595</v>
      </c>
      <c r="Y106" s="47">
        <f t="shared" si="41"/>
        <v>27720</v>
      </c>
      <c r="Z106" s="49">
        <f t="shared" si="42"/>
        <v>34876</v>
      </c>
      <c r="AA106" s="49">
        <f t="shared" si="43"/>
        <v>16.432955711113365</v>
      </c>
      <c r="AB106" s="49">
        <f t="shared" si="44"/>
        <v>58.137906647777058</v>
      </c>
      <c r="AC106" s="115">
        <f>Y106/$I$5</f>
        <v>193922.42159383034</v>
      </c>
      <c r="AD106" s="116">
        <f t="shared" si="45"/>
        <v>155137.93727506427</v>
      </c>
      <c r="AE106" s="117">
        <f t="shared" si="46"/>
        <v>73.098258181976561</v>
      </c>
      <c r="AF106" s="117">
        <f t="shared" si="38"/>
        <v>131.23616482975362</v>
      </c>
      <c r="AG106" s="46"/>
    </row>
    <row r="107" spans="1:33" x14ac:dyDescent="0.3">
      <c r="A107" s="12" t="s">
        <v>90</v>
      </c>
      <c r="B107" s="12" t="s">
        <v>361</v>
      </c>
      <c r="C107" s="12"/>
      <c r="D107" s="12" t="s">
        <v>361</v>
      </c>
      <c r="E107" s="12" t="s">
        <v>361</v>
      </c>
      <c r="F107" s="12" t="str">
        <f t="shared" si="37"/>
        <v>Y</v>
      </c>
      <c r="G107" s="12" t="s">
        <v>396</v>
      </c>
      <c r="H107" s="12">
        <f>VLOOKUP(A107,'Staff (19_20)'!$A$4:$D$141,2,FALSE)</f>
        <v>1735</v>
      </c>
      <c r="I107" s="12">
        <f>VLOOKUP(A107,'Staff (19_20)'!$A$4:$D$141,3,FALSE)</f>
        <v>2250</v>
      </c>
      <c r="J107" s="47">
        <f>VLOOKUP(A107,'Staff (19_20)'!$A$4:$D$141,4,FALSE)</f>
        <v>3985</v>
      </c>
      <c r="K107" s="109">
        <f t="shared" si="39"/>
        <v>11.553300624442462</v>
      </c>
      <c r="L107" s="110">
        <f>VLOOKUP(A107,'1st_Yr_Students (19_20)'!$B$4:$D$142,2,FALSE)</f>
        <v>8090</v>
      </c>
      <c r="M107" s="110">
        <f>VLOOKUP(A107,'1st_Yr_Students (19_20)'!$B$4:$D$142,3,FALSE)</f>
        <v>8365</v>
      </c>
      <c r="N107" s="118">
        <f>VLOOKUP(A107,'1st_Yr_Students (18_19)'!$B$4:$D$143,2,FALSE)</f>
        <v>8350</v>
      </c>
      <c r="O107" s="119">
        <f>VLOOKUP(A107,'1st_Yr_Students (18_19)'!$B$4:$D$143,3,FALSE)</f>
        <v>8620</v>
      </c>
      <c r="P107" s="101">
        <f>VLOOKUP(A107,'1st_Yr_Students (17_18)'!$B$4:$D$142,2,FALSE)</f>
        <v>8045</v>
      </c>
      <c r="Q107" s="113">
        <f>VLOOKUP(A107,'1st_Yr_Students (17_18)'!$B$4:$D$142,3,FALSE)</f>
        <v>8375</v>
      </c>
      <c r="R107" s="114">
        <f>VLOOKUP(A107, '1st_Yr_Students (16_17)'!$B$4:$D$142, 2, FALSE)</f>
        <v>8035</v>
      </c>
      <c r="S107" s="113">
        <f>VLOOKUP(A107, '1st_Yr_Students (16_17)'!$B$4:$D$142, 3, FALSE)</f>
        <v>8295</v>
      </c>
      <c r="T107" s="114">
        <f>VLOOKUP(A107,'1st_Yr_Students (15_16)'!$B$4:$D$143,2,FALSE)</f>
        <v>6835</v>
      </c>
      <c r="U107" s="113">
        <f>VLOOKUP(A107,'1st_Yr_Students (15_16)'!$B$4:$D$143,3,FALSE)</f>
        <v>7120</v>
      </c>
      <c r="V107" s="114">
        <f>VLOOKUP(A107,'1st_Yr_Students (14_15)'!$B$4:$D$142,2,FALSE)</f>
        <v>6695</v>
      </c>
      <c r="W107" s="47">
        <f>VLOOKUP(A107,'1st_Yr_Students (14_15)'!$B$4:$D$142,3,FALSE)</f>
        <v>6900</v>
      </c>
      <c r="X107" s="47">
        <f t="shared" si="40"/>
        <v>47675</v>
      </c>
      <c r="Y107" s="47">
        <f t="shared" si="41"/>
        <v>30690</v>
      </c>
      <c r="Z107" s="49">
        <f t="shared" si="42"/>
        <v>38140</v>
      </c>
      <c r="AA107" s="49">
        <f t="shared" si="43"/>
        <v>17.970894908299798</v>
      </c>
      <c r="AB107" s="49">
        <f t="shared" si="44"/>
        <v>29.524195532742262</v>
      </c>
      <c r="AC107" s="115">
        <f>X107/$I$5</f>
        <v>333522.77956298203</v>
      </c>
      <c r="AD107" s="116">
        <f t="shared" si="45"/>
        <v>266818.22365038563</v>
      </c>
      <c r="AE107" s="117">
        <f t="shared" si="46"/>
        <v>125.72003819717651</v>
      </c>
      <c r="AF107" s="117">
        <f t="shared" si="38"/>
        <v>155.24423372991876</v>
      </c>
      <c r="AG107" s="46"/>
    </row>
    <row r="108" spans="1:33" x14ac:dyDescent="0.3">
      <c r="A108" s="12" t="s">
        <v>94</v>
      </c>
      <c r="B108" s="12" t="s">
        <v>361</v>
      </c>
      <c r="C108" s="12"/>
      <c r="D108" s="12"/>
      <c r="E108" s="12" t="s">
        <v>361</v>
      </c>
      <c r="F108" s="12" t="str">
        <f t="shared" si="37"/>
        <v>N</v>
      </c>
      <c r="G108" s="12" t="s">
        <v>396</v>
      </c>
      <c r="H108" s="12">
        <f>VLOOKUP(A108,'Staff (19_20)'!$A$4:$D$141,2,FALSE)</f>
        <v>1895</v>
      </c>
      <c r="I108" s="12">
        <f>VLOOKUP(A108,'Staff (19_20)'!$A$4:$D$141,3,FALSE)</f>
        <v>2225</v>
      </c>
      <c r="J108" s="47">
        <f>VLOOKUP(A108,'Staff (19_20)'!$A$4:$D$141,4,FALSE)</f>
        <v>4120</v>
      </c>
      <c r="K108" s="109">
        <f t="shared" si="39"/>
        <v>11.944692239072257</v>
      </c>
      <c r="L108" s="110">
        <f>VLOOKUP(A108,'1st_Yr_Students (19_20)'!$B$4:$D$142,2,FALSE)</f>
        <v>5645</v>
      </c>
      <c r="M108" s="110">
        <f>VLOOKUP(A108,'1st_Yr_Students (19_20)'!$B$4:$D$142,3,FALSE)</f>
        <v>5990</v>
      </c>
      <c r="N108" s="118">
        <f>VLOOKUP(A108,'1st_Yr_Students (18_19)'!$B$4:$D$143,2,FALSE)</f>
        <v>5620</v>
      </c>
      <c r="O108" s="119">
        <f>VLOOKUP(A108,'1st_Yr_Students (18_19)'!$B$4:$D$143,3,FALSE)</f>
        <v>5915</v>
      </c>
      <c r="P108" s="101">
        <f>VLOOKUP(A108,'1st_Yr_Students (17_18)'!$B$4:$D$142,2,FALSE)</f>
        <v>5155</v>
      </c>
      <c r="Q108" s="113">
        <f>VLOOKUP(A108,'1st_Yr_Students (17_18)'!$B$4:$D$142,3,FALSE)</f>
        <v>5420</v>
      </c>
      <c r="R108" s="114">
        <f>VLOOKUP(A108, '1st_Yr_Students (16_17)'!$B$4:$D$142, 2, FALSE)</f>
        <v>4745</v>
      </c>
      <c r="S108" s="113">
        <f>VLOOKUP(A108, '1st_Yr_Students (16_17)'!$B$4:$D$142, 3, FALSE)</f>
        <v>5005</v>
      </c>
      <c r="T108" s="114">
        <f>VLOOKUP(A108,'1st_Yr_Students (15_16)'!$B$4:$D$143,2,FALSE)</f>
        <v>4445</v>
      </c>
      <c r="U108" s="113">
        <f>VLOOKUP(A108,'1st_Yr_Students (15_16)'!$B$4:$D$143,3,FALSE)</f>
        <v>4690</v>
      </c>
      <c r="V108" s="114">
        <f>VLOOKUP(A108,'1st_Yr_Students (14_15)'!$B$4:$D$142,2,FALSE)</f>
        <v>4165</v>
      </c>
      <c r="W108" s="47">
        <f>VLOOKUP(A108,'1st_Yr_Students (14_15)'!$B$4:$D$142,3,FALSE)</f>
        <v>4415</v>
      </c>
      <c r="X108" s="47">
        <f t="shared" si="40"/>
        <v>31435</v>
      </c>
      <c r="Y108" s="47">
        <f t="shared" si="41"/>
        <v>19530</v>
      </c>
      <c r="Z108" s="49">
        <f t="shared" si="42"/>
        <v>25148</v>
      </c>
      <c r="AA108" s="49">
        <f t="shared" si="43"/>
        <v>11.849293790087135</v>
      </c>
      <c r="AB108" s="49">
        <f t="shared" si="44"/>
        <v>23.793986029159392</v>
      </c>
      <c r="AC108" s="115">
        <f>X108/$I$5</f>
        <v>219911.66388174807</v>
      </c>
      <c r="AD108" s="116">
        <f t="shared" si="45"/>
        <v>175929.33110539848</v>
      </c>
      <c r="AE108" s="117">
        <f t="shared" si="46"/>
        <v>82.894796029957917</v>
      </c>
      <c r="AF108" s="117">
        <f t="shared" si="38"/>
        <v>106.6887820591173</v>
      </c>
      <c r="AG108" s="46"/>
    </row>
    <row r="109" spans="1:33" x14ac:dyDescent="0.3">
      <c r="A109" s="12" t="s">
        <v>107</v>
      </c>
      <c r="B109" s="12" t="s">
        <v>361</v>
      </c>
      <c r="C109" s="12"/>
      <c r="D109" s="12" t="s">
        <v>361</v>
      </c>
      <c r="E109" s="12" t="s">
        <v>361</v>
      </c>
      <c r="F109" s="12" t="str">
        <f t="shared" si="37"/>
        <v>Y</v>
      </c>
      <c r="G109" s="12" t="s">
        <v>398</v>
      </c>
      <c r="H109" s="12">
        <f>VLOOKUP(A109,'Staff (19_20)'!$A$4:$D$141,2,FALSE)</f>
        <v>1090</v>
      </c>
      <c r="I109" s="12">
        <f>VLOOKUP(A109,'Staff (19_20)'!$A$4:$D$141,3,FALSE)</f>
        <v>1230</v>
      </c>
      <c r="J109" s="47">
        <f>VLOOKUP(A109,'Staff (19_20)'!$A$4:$D$141,4,FALSE)</f>
        <v>2320</v>
      </c>
      <c r="K109" s="109">
        <f t="shared" si="39"/>
        <v>6.7261373773416588</v>
      </c>
      <c r="L109" s="110">
        <f>VLOOKUP(A109,'1st_Yr_Students (19_20)'!$B$4:$D$142,2,FALSE)</f>
        <v>7715</v>
      </c>
      <c r="M109" s="110">
        <f>VLOOKUP(A109,'1st_Yr_Students (19_20)'!$B$4:$D$142,3,FALSE)</f>
        <v>8005</v>
      </c>
      <c r="N109" s="118">
        <f>VLOOKUP(A109,'1st_Yr_Students (18_19)'!$B$4:$D$143,2,FALSE)</f>
        <v>7485</v>
      </c>
      <c r="O109" s="119">
        <f>VLOOKUP(A109,'1st_Yr_Students (18_19)'!$B$4:$D$143,3,FALSE)</f>
        <v>7785</v>
      </c>
      <c r="P109" s="101">
        <f>VLOOKUP(A109,'1st_Yr_Students (17_18)'!$B$4:$D$142,2,FALSE)</f>
        <v>7300</v>
      </c>
      <c r="Q109" s="113">
        <f>VLOOKUP(A109,'1st_Yr_Students (17_18)'!$B$4:$D$142,3,FALSE)</f>
        <v>7540</v>
      </c>
      <c r="R109" s="114">
        <f>VLOOKUP(A109, '1st_Yr_Students (16_17)'!$B$4:$D$142, 2, FALSE)</f>
        <v>7080</v>
      </c>
      <c r="S109" s="113">
        <f>VLOOKUP(A109, '1st_Yr_Students (16_17)'!$B$4:$D$142, 3, FALSE)</f>
        <v>7315</v>
      </c>
      <c r="T109" s="114">
        <f>VLOOKUP(A109,'1st_Yr_Students (15_16)'!$B$4:$D$143,2,FALSE)</f>
        <v>6900</v>
      </c>
      <c r="U109" s="113">
        <f>VLOOKUP(A109,'1st_Yr_Students (15_16)'!$B$4:$D$143,3,FALSE)</f>
        <v>7135</v>
      </c>
      <c r="V109" s="114">
        <f>VLOOKUP(A109,'1st_Yr_Students (14_15)'!$B$4:$D$142,2,FALSE)</f>
        <v>6575</v>
      </c>
      <c r="W109" s="47">
        <f>VLOOKUP(A109,'1st_Yr_Students (14_15)'!$B$4:$D$142,3,FALSE)</f>
        <v>6785</v>
      </c>
      <c r="X109" s="47">
        <f t="shared" si="40"/>
        <v>44565</v>
      </c>
      <c r="Y109" s="47">
        <f t="shared" si="41"/>
        <v>28775</v>
      </c>
      <c r="Z109" s="49">
        <f t="shared" si="42"/>
        <v>35652</v>
      </c>
      <c r="AA109" s="49">
        <f t="shared" si="43"/>
        <v>16.798593216326807</v>
      </c>
      <c r="AB109" s="49">
        <f t="shared" si="44"/>
        <v>23.524730593668465</v>
      </c>
      <c r="AC109" s="115">
        <f>X109/$I$5</f>
        <v>311765.97107969149</v>
      </c>
      <c r="AD109" s="116">
        <f t="shared" si="45"/>
        <v>249412.77686375321</v>
      </c>
      <c r="AE109" s="117">
        <f t="shared" si="46"/>
        <v>117.5188988412621</v>
      </c>
      <c r="AF109" s="117">
        <f t="shared" si="38"/>
        <v>141.04362943493055</v>
      </c>
      <c r="AG109" s="46"/>
    </row>
    <row r="110" spans="1:33" x14ac:dyDescent="0.3">
      <c r="A110" s="12" t="s">
        <v>111</v>
      </c>
      <c r="B110" s="12" t="s">
        <v>361</v>
      </c>
      <c r="C110" s="12" t="s">
        <v>361</v>
      </c>
      <c r="D110" s="12" t="s">
        <v>361</v>
      </c>
      <c r="E110" s="12" t="s">
        <v>361</v>
      </c>
      <c r="F110" s="12" t="str">
        <f t="shared" si="37"/>
        <v>Y</v>
      </c>
      <c r="G110" s="12" t="s">
        <v>397</v>
      </c>
      <c r="H110" s="12">
        <f>VLOOKUP(A110,'Staff (19_20)'!$A$4:$D$141,2,FALSE)</f>
        <v>3650</v>
      </c>
      <c r="I110" s="12">
        <f>VLOOKUP(A110,'Staff (19_20)'!$A$4:$D$141,3,FALSE)</f>
        <v>4200</v>
      </c>
      <c r="J110" s="47">
        <f>VLOOKUP(A110,'Staff (19_20)'!$A$4:$D$141,4,FALSE)</f>
        <v>7850</v>
      </c>
      <c r="K110" s="109">
        <f t="shared" si="39"/>
        <v>22.758697591436217</v>
      </c>
      <c r="L110" s="110">
        <f>VLOOKUP(A110,'1st_Yr_Students (19_20)'!$B$4:$D$142,2,FALSE)</f>
        <v>6230</v>
      </c>
      <c r="M110" s="110">
        <f>VLOOKUP(A110,'1st_Yr_Students (19_20)'!$B$4:$D$142,3,FALSE)</f>
        <v>6410</v>
      </c>
      <c r="N110" s="118">
        <f>VLOOKUP(A110,'1st_Yr_Students (18_19)'!$B$4:$D$143,2,FALSE)</f>
        <v>6945</v>
      </c>
      <c r="O110" s="119">
        <f>VLOOKUP(A110,'1st_Yr_Students (18_19)'!$B$4:$D$143,3,FALSE)</f>
        <v>7135</v>
      </c>
      <c r="P110" s="101">
        <f>VLOOKUP(A110,'1st_Yr_Students (17_18)'!$B$4:$D$142,2,FALSE)</f>
        <v>7425</v>
      </c>
      <c r="Q110" s="113">
        <f>VLOOKUP(A110,'1st_Yr_Students (17_18)'!$B$4:$D$142,3,FALSE)</f>
        <v>7615</v>
      </c>
      <c r="R110" s="114">
        <f>VLOOKUP(A110, '1st_Yr_Students (16_17)'!$B$4:$D$142, 2, FALSE)</f>
        <v>7695</v>
      </c>
      <c r="S110" s="113">
        <f>VLOOKUP(A110, '1st_Yr_Students (16_17)'!$B$4:$D$142, 3, FALSE)</f>
        <v>7930</v>
      </c>
      <c r="T110" s="114">
        <f>VLOOKUP(A110,'1st_Yr_Students (15_16)'!$B$4:$D$143,2,FALSE)</f>
        <v>6780</v>
      </c>
      <c r="U110" s="113">
        <f>VLOOKUP(A110,'1st_Yr_Students (15_16)'!$B$4:$D$143,3,FALSE)</f>
        <v>6990</v>
      </c>
      <c r="V110" s="114">
        <f>VLOOKUP(A110,'1st_Yr_Students (14_15)'!$B$4:$D$142,2,FALSE)</f>
        <v>6560</v>
      </c>
      <c r="W110" s="47">
        <f>VLOOKUP(A110,'1st_Yr_Students (14_15)'!$B$4:$D$142,3,FALSE)</f>
        <v>6795</v>
      </c>
      <c r="X110" s="47">
        <f t="shared" si="40"/>
        <v>42875</v>
      </c>
      <c r="Y110" s="47">
        <f t="shared" si="41"/>
        <v>29330</v>
      </c>
      <c r="Z110" s="49">
        <f t="shared" si="42"/>
        <v>34300</v>
      </c>
      <c r="AA110" s="49">
        <f t="shared" si="43"/>
        <v>16.16155467631576</v>
      </c>
      <c r="AB110" s="49">
        <f t="shared" si="44"/>
        <v>38.920252267751977</v>
      </c>
      <c r="AC110" s="115">
        <f>Y110/$I$5</f>
        <v>205185.59254498716</v>
      </c>
      <c r="AD110" s="116">
        <f t="shared" si="45"/>
        <v>164148.47403598973</v>
      </c>
      <c r="AE110" s="117">
        <f t="shared" si="46"/>
        <v>77.343864086485311</v>
      </c>
      <c r="AF110" s="117">
        <f t="shared" si="38"/>
        <v>116.26411635423729</v>
      </c>
      <c r="AG110" s="46"/>
    </row>
    <row r="111" spans="1:33" x14ac:dyDescent="0.3">
      <c r="A111" s="12" t="s">
        <v>113</v>
      </c>
      <c r="B111" s="12" t="s">
        <v>361</v>
      </c>
      <c r="C111" s="12" t="s">
        <v>361</v>
      </c>
      <c r="D111" s="12" t="s">
        <v>361</v>
      </c>
      <c r="E111" s="12" t="s">
        <v>361</v>
      </c>
      <c r="F111" s="12" t="str">
        <f t="shared" si="37"/>
        <v>N</v>
      </c>
      <c r="G111" s="12" t="s">
        <v>396</v>
      </c>
      <c r="H111" s="12">
        <f>VLOOKUP(A111,'Staff (19_20)'!$A$4:$D$141,2,FALSE)</f>
        <v>2715</v>
      </c>
      <c r="I111" s="12">
        <f>VLOOKUP(A111,'Staff (19_20)'!$A$4:$D$141,3,FALSE)</f>
        <v>3420</v>
      </c>
      <c r="J111" s="47">
        <f>VLOOKUP(A111,'Staff (19_20)'!$A$4:$D$141,4,FALSE)</f>
        <v>6135</v>
      </c>
      <c r="K111" s="109">
        <f t="shared" si="39"/>
        <v>17.786574487065121</v>
      </c>
      <c r="L111" s="110">
        <f>VLOOKUP(A111,'1st_Yr_Students (19_20)'!$B$4:$D$142,2,FALSE)</f>
        <v>4560</v>
      </c>
      <c r="M111" s="110">
        <f>VLOOKUP(A111,'1st_Yr_Students (19_20)'!$B$4:$D$142,3,FALSE)</f>
        <v>4745</v>
      </c>
      <c r="N111" s="118">
        <f>VLOOKUP(A111,'1st_Yr_Students (18_19)'!$B$4:$D$143,2,FALSE)</f>
        <v>4825</v>
      </c>
      <c r="O111" s="119">
        <f>VLOOKUP(A111,'1st_Yr_Students (18_19)'!$B$4:$D$143,3,FALSE)</f>
        <v>5020</v>
      </c>
      <c r="P111" s="101">
        <f>VLOOKUP(A111,'1st_Yr_Students (17_18)'!$B$4:$D$142,2,FALSE)</f>
        <v>5355</v>
      </c>
      <c r="Q111" s="113">
        <f>VLOOKUP(A111,'1st_Yr_Students (17_18)'!$B$4:$D$142,3,FALSE)</f>
        <v>5560</v>
      </c>
      <c r="R111" s="114">
        <f>VLOOKUP(A111, '1st_Yr_Students (16_17)'!$B$4:$D$142, 2, FALSE)</f>
        <v>5845</v>
      </c>
      <c r="S111" s="113">
        <f>VLOOKUP(A111, '1st_Yr_Students (16_17)'!$B$4:$D$142, 3, FALSE)</f>
        <v>6065</v>
      </c>
      <c r="T111" s="114">
        <f>VLOOKUP(A111,'1st_Yr_Students (15_16)'!$B$4:$D$143,2,FALSE)</f>
        <v>6400</v>
      </c>
      <c r="U111" s="113">
        <f>VLOOKUP(A111,'1st_Yr_Students (15_16)'!$B$4:$D$143,3,FALSE)</f>
        <v>6660</v>
      </c>
      <c r="V111" s="114">
        <f>VLOOKUP(A111,'1st_Yr_Students (14_15)'!$B$4:$D$142,2,FALSE)</f>
        <v>5535</v>
      </c>
      <c r="W111" s="47">
        <f>VLOOKUP(A111,'1st_Yr_Students (14_15)'!$B$4:$D$142,3,FALSE)</f>
        <v>5765</v>
      </c>
      <c r="X111" s="47">
        <f t="shared" si="40"/>
        <v>33815</v>
      </c>
      <c r="Y111" s="47">
        <f t="shared" si="41"/>
        <v>24050</v>
      </c>
      <c r="Z111" s="49">
        <f t="shared" si="42"/>
        <v>27052</v>
      </c>
      <c r="AA111" s="49">
        <f t="shared" si="43"/>
        <v>12.746424988445888</v>
      </c>
      <c r="AB111" s="49">
        <f t="shared" si="44"/>
        <v>30.532999475511009</v>
      </c>
      <c r="AC111" s="115">
        <f>Y111/$I$5</f>
        <v>168247.98843187661</v>
      </c>
      <c r="AD111" s="116">
        <f t="shared" si="45"/>
        <v>134598.3907455013</v>
      </c>
      <c r="AE111" s="117">
        <f t="shared" si="46"/>
        <v>63.420386337537387</v>
      </c>
      <c r="AF111" s="117">
        <f t="shared" si="38"/>
        <v>93.953385813048399</v>
      </c>
      <c r="AG111" s="46"/>
    </row>
    <row r="112" spans="1:33" ht="14.55" customHeight="1" x14ac:dyDescent="0.3">
      <c r="A112" s="12" t="s">
        <v>103</v>
      </c>
      <c r="B112" s="12"/>
      <c r="C112" s="12"/>
      <c r="D112" s="12"/>
      <c r="E112" s="12"/>
      <c r="F112" s="12"/>
      <c r="G112" s="12" t="s">
        <v>319</v>
      </c>
      <c r="H112" s="12">
        <f>VLOOKUP(A112,'Staff (19_20)'!$A$4:$D$141,2,FALSE)</f>
        <v>1230</v>
      </c>
      <c r="I112" s="12">
        <f>VLOOKUP(A112,'Staff (19_20)'!$A$4:$D$141,3,FALSE)</f>
        <v>1605</v>
      </c>
      <c r="J112" s="47">
        <f>VLOOKUP(A112,'Staff (19_20)'!$A$4:$D$141,4,FALSE)</f>
        <v>2835</v>
      </c>
      <c r="K112" s="109">
        <f t="shared" si="39"/>
        <v>8.2192239072256914</v>
      </c>
      <c r="L112" s="110">
        <f>VLOOKUP(A112,'1st_Yr_Students (19_20)'!$B$4:$D$142,2,FALSE)</f>
        <v>835</v>
      </c>
      <c r="M112" s="110">
        <f>VLOOKUP(A112,'1st_Yr_Students (19_20)'!$B$4:$D$142,3,FALSE)</f>
        <v>2035</v>
      </c>
      <c r="N112" s="118">
        <f>VLOOKUP(A112,'1st_Yr_Students (18_19)'!$B$4:$D$143,2,FALSE)</f>
        <v>845</v>
      </c>
      <c r="O112" s="119">
        <f>VLOOKUP(A112,'1st_Yr_Students (18_19)'!$B$4:$D$143,3,FALSE)</f>
        <v>2060</v>
      </c>
      <c r="P112" s="101">
        <f>VLOOKUP(A112,'1st_Yr_Students (17_18)'!$B$4:$D$142,2,FALSE)</f>
        <v>880</v>
      </c>
      <c r="Q112" s="113">
        <f>VLOOKUP(A112,'1st_Yr_Students (17_18)'!$B$4:$D$142,3,FALSE)</f>
        <v>1965</v>
      </c>
      <c r="R112" s="114">
        <f>VLOOKUP(A112, '1st_Yr_Students (16_17)'!$B$4:$D$142, 2, FALSE)</f>
        <v>860</v>
      </c>
      <c r="S112" s="113">
        <f>VLOOKUP(A112, '1st_Yr_Students (16_17)'!$B$4:$D$142, 3, FALSE)</f>
        <v>1850</v>
      </c>
      <c r="T112" s="114">
        <f>VLOOKUP(A112,'1st_Yr_Students (15_16)'!$B$4:$D$143,2,FALSE)</f>
        <v>770</v>
      </c>
      <c r="U112" s="113">
        <f>VLOOKUP(A112,'1st_Yr_Students (15_16)'!$B$4:$D$143,3,FALSE)</f>
        <v>1750</v>
      </c>
      <c r="V112" s="114">
        <f>VLOOKUP(A112,'1st_Yr_Students (14_15)'!$B$4:$D$142,2,FALSE)</f>
        <v>870</v>
      </c>
      <c r="W112" s="47">
        <f>VLOOKUP(A112,'1st_Yr_Students (14_15)'!$B$4:$D$142,3,FALSE)</f>
        <v>2090</v>
      </c>
      <c r="X112" s="47">
        <f t="shared" si="40"/>
        <v>11750</v>
      </c>
      <c r="Y112" s="47">
        <f t="shared" si="41"/>
        <v>7655</v>
      </c>
      <c r="Z112" s="49">
        <f t="shared" si="42"/>
        <v>9400</v>
      </c>
      <c r="AA112" s="49">
        <f t="shared" si="43"/>
        <v>4.429114109544261</v>
      </c>
      <c r="AB112" s="49">
        <f t="shared" si="44"/>
        <v>12.648338016769952</v>
      </c>
      <c r="AC112" s="115">
        <f t="shared" ref="AC112:AC118" si="47">X112/$I$5</f>
        <v>82200.160668380457</v>
      </c>
      <c r="AD112" s="116">
        <f t="shared" si="45"/>
        <v>65760.128534704374</v>
      </c>
      <c r="AE112" s="117">
        <f t="shared" si="46"/>
        <v>30.985012036010989</v>
      </c>
      <c r="AF112" s="117">
        <f t="shared" si="38"/>
        <v>43.633350052780941</v>
      </c>
      <c r="AG112" s="46"/>
    </row>
    <row r="113" spans="1:33" ht="14.55" customHeight="1" x14ac:dyDescent="0.3">
      <c r="A113" s="12" t="s">
        <v>115</v>
      </c>
      <c r="B113" s="12"/>
      <c r="C113" s="12"/>
      <c r="D113" s="12"/>
      <c r="E113" s="12"/>
      <c r="F113" s="12"/>
      <c r="G113" s="12" t="s">
        <v>319</v>
      </c>
      <c r="H113" s="12">
        <f>VLOOKUP(A113,'Staff (19_20)'!$A$4:$D$141,2,FALSE)</f>
        <v>1005</v>
      </c>
      <c r="I113" s="12">
        <f>VLOOKUP(A113,'Staff (19_20)'!$A$4:$D$141,3,FALSE)</f>
        <v>1195</v>
      </c>
      <c r="J113" s="47">
        <f>VLOOKUP(A113,'Staff (19_20)'!$A$4:$D$141,4,FALSE)</f>
        <v>2200</v>
      </c>
      <c r="K113" s="109">
        <f t="shared" si="39"/>
        <v>6.3782337198929522</v>
      </c>
      <c r="L113" s="110">
        <f>VLOOKUP(A113,'1st_Yr_Students (19_20)'!$B$4:$D$142,2,FALSE)</f>
        <v>305</v>
      </c>
      <c r="M113" s="110">
        <f>VLOOKUP(A113,'1st_Yr_Students (19_20)'!$B$4:$D$142,3,FALSE)</f>
        <v>3430</v>
      </c>
      <c r="N113" s="118">
        <f>VLOOKUP(A113,'1st_Yr_Students (18_19)'!$B$4:$D$143,2,FALSE)</f>
        <v>320</v>
      </c>
      <c r="O113" s="119">
        <f>VLOOKUP(A113,'1st_Yr_Students (18_19)'!$B$4:$D$143,3,FALSE)</f>
        <v>3505</v>
      </c>
      <c r="P113" s="101">
        <f>VLOOKUP(A113,'1st_Yr_Students (17_18)'!$B$4:$D$142,2,FALSE)</f>
        <v>375</v>
      </c>
      <c r="Q113" s="113">
        <f>VLOOKUP(A113,'1st_Yr_Students (17_18)'!$B$4:$D$142,3,FALSE)</f>
        <v>3785</v>
      </c>
      <c r="R113" s="114">
        <f>VLOOKUP(A113, '1st_Yr_Students (16_17)'!$B$4:$D$142, 2, FALSE)</f>
        <v>320</v>
      </c>
      <c r="S113" s="113">
        <f>VLOOKUP(A113, '1st_Yr_Students (16_17)'!$B$4:$D$142, 3, FALSE)</f>
        <v>3085</v>
      </c>
      <c r="T113" s="114">
        <f>VLOOKUP(A113,'1st_Yr_Students (15_16)'!$B$4:$D$143,2,FALSE)</f>
        <v>320</v>
      </c>
      <c r="U113" s="113">
        <f>VLOOKUP(A113,'1st_Yr_Students (15_16)'!$B$4:$D$143,3,FALSE)</f>
        <v>3335</v>
      </c>
      <c r="V113" s="114">
        <f>VLOOKUP(A113,'1st_Yr_Students (14_15)'!$B$4:$D$142,2,FALSE)</f>
        <v>335</v>
      </c>
      <c r="W113" s="47">
        <f>VLOOKUP(A113,'1st_Yr_Students (14_15)'!$B$4:$D$142,3,FALSE)</f>
        <v>3455</v>
      </c>
      <c r="X113" s="47">
        <f t="shared" si="40"/>
        <v>20595</v>
      </c>
      <c r="Y113" s="47">
        <f t="shared" si="41"/>
        <v>13660</v>
      </c>
      <c r="Z113" s="49">
        <f t="shared" si="42"/>
        <v>16476</v>
      </c>
      <c r="AA113" s="49">
        <f t="shared" si="43"/>
        <v>7.7632004328565154</v>
      </c>
      <c r="AB113" s="49">
        <f t="shared" si="44"/>
        <v>14.141434152749468</v>
      </c>
      <c r="AC113" s="115">
        <f t="shared" si="47"/>
        <v>144077.64331619538</v>
      </c>
      <c r="AD113" s="116">
        <f t="shared" si="45"/>
        <v>115262.11465295631</v>
      </c>
      <c r="AE113" s="117">
        <f t="shared" si="46"/>
        <v>54.309474287799688</v>
      </c>
      <c r="AF113" s="117">
        <f t="shared" si="38"/>
        <v>68.450908440549156</v>
      </c>
      <c r="AG113" s="46"/>
    </row>
    <row r="114" spans="1:33" ht="14.55" customHeight="1" x14ac:dyDescent="0.3">
      <c r="A114" s="12" t="s">
        <v>117</v>
      </c>
      <c r="B114" s="12"/>
      <c r="C114" s="12"/>
      <c r="D114" s="12"/>
      <c r="E114" s="12"/>
      <c r="F114" s="12"/>
      <c r="G114" s="12" t="s">
        <v>319</v>
      </c>
      <c r="H114" s="12">
        <f>VLOOKUP(A114,'Staff (19_20)'!$A$4:$D$141,2,FALSE)</f>
        <v>1770</v>
      </c>
      <c r="I114" s="12">
        <f>VLOOKUP(A114,'Staff (19_20)'!$A$4:$D$141,3,FALSE)</f>
        <v>2285</v>
      </c>
      <c r="J114" s="47">
        <f>VLOOKUP(A114,'Staff (19_20)'!$A$4:$D$141,4,FALSE)</f>
        <v>4050</v>
      </c>
      <c r="K114" s="109">
        <f t="shared" si="39"/>
        <v>11.741748438893845</v>
      </c>
      <c r="L114" s="110">
        <f>VLOOKUP(A114,'1st_Yr_Students (19_20)'!$B$4:$D$142,2,FALSE)</f>
        <v>460</v>
      </c>
      <c r="M114" s="110">
        <f>VLOOKUP(A114,'1st_Yr_Students (19_20)'!$B$4:$D$142,3,FALSE)</f>
        <v>7740</v>
      </c>
      <c r="N114" s="118">
        <f>VLOOKUP(A114,'1st_Yr_Students (18_19)'!$B$4:$D$143,2,FALSE)</f>
        <v>440</v>
      </c>
      <c r="O114" s="119">
        <f>VLOOKUP(A114,'1st_Yr_Students (18_19)'!$B$4:$D$143,3,FALSE)</f>
        <v>6855</v>
      </c>
      <c r="P114" s="101">
        <f>VLOOKUP(A114,'1st_Yr_Students (17_18)'!$B$4:$D$142,2,FALSE)</f>
        <v>435</v>
      </c>
      <c r="Q114" s="113">
        <f>VLOOKUP(A114,'1st_Yr_Students (17_18)'!$B$4:$D$142,3,FALSE)</f>
        <v>6700</v>
      </c>
      <c r="R114" s="114">
        <f>VLOOKUP(A114, '1st_Yr_Students (16_17)'!$B$4:$D$142, 2, FALSE)</f>
        <v>350</v>
      </c>
      <c r="S114" s="113">
        <f>VLOOKUP(A114, '1st_Yr_Students (16_17)'!$B$4:$D$142, 3, FALSE)</f>
        <v>7105</v>
      </c>
      <c r="T114" s="114">
        <f>VLOOKUP(A114,'1st_Yr_Students (15_16)'!$B$4:$D$143,2,FALSE)</f>
        <v>270</v>
      </c>
      <c r="U114" s="113">
        <f>VLOOKUP(A114,'1st_Yr_Students (15_16)'!$B$4:$D$143,3,FALSE)</f>
        <v>6430</v>
      </c>
      <c r="V114" s="114">
        <f>VLOOKUP(A114,'1st_Yr_Students (14_15)'!$B$4:$D$142,2,FALSE)</f>
        <v>295</v>
      </c>
      <c r="W114" s="47">
        <f>VLOOKUP(A114,'1st_Yr_Students (14_15)'!$B$4:$D$142,3,FALSE)</f>
        <v>6655</v>
      </c>
      <c r="X114" s="47">
        <f t="shared" si="40"/>
        <v>41485</v>
      </c>
      <c r="Y114" s="47">
        <f t="shared" si="41"/>
        <v>26890</v>
      </c>
      <c r="Z114" s="49">
        <f t="shared" si="42"/>
        <v>33188</v>
      </c>
      <c r="AA114" s="49">
        <f t="shared" si="43"/>
        <v>15.637599900803716</v>
      </c>
      <c r="AB114" s="49">
        <f t="shared" si="44"/>
        <v>27.379348339697561</v>
      </c>
      <c r="AC114" s="115">
        <f t="shared" si="47"/>
        <v>290219.03534704371</v>
      </c>
      <c r="AD114" s="116">
        <f t="shared" si="45"/>
        <v>232175.22827763497</v>
      </c>
      <c r="AE114" s="117">
        <f t="shared" si="46"/>
        <v>109.39687015437582</v>
      </c>
      <c r="AF114" s="117">
        <f t="shared" si="38"/>
        <v>136.77621849407339</v>
      </c>
      <c r="AG114" s="46"/>
    </row>
    <row r="115" spans="1:33" x14ac:dyDescent="0.3">
      <c r="A115" s="12" t="s">
        <v>119</v>
      </c>
      <c r="B115" s="12" t="s">
        <v>361</v>
      </c>
      <c r="C115" s="12"/>
      <c r="D115" s="12" t="s">
        <v>361</v>
      </c>
      <c r="E115" s="12" t="s">
        <v>361</v>
      </c>
      <c r="F115" s="12" t="str">
        <f>IF(M115 &gt; 6000, "Y", "N")</f>
        <v>Y</v>
      </c>
      <c r="G115" s="12" t="s">
        <v>399</v>
      </c>
      <c r="H115" s="12">
        <f>VLOOKUP(A115,'Staff (19_20)'!$A$4:$D$141,2,FALSE)</f>
        <v>1045</v>
      </c>
      <c r="I115" s="12">
        <f>VLOOKUP(A115,'Staff (19_20)'!$A$4:$D$141,3,FALSE)</f>
        <v>940</v>
      </c>
      <c r="J115" s="47">
        <f>VLOOKUP(A115,'Staff (19_20)'!$A$4:$D$141,4,FALSE)</f>
        <v>1985</v>
      </c>
      <c r="K115" s="109">
        <f t="shared" si="39"/>
        <v>5.7549063336306867</v>
      </c>
      <c r="L115" s="110">
        <f>VLOOKUP(A115,'1st_Yr_Students (19_20)'!$B$4:$D$142,2,FALSE)</f>
        <v>6425</v>
      </c>
      <c r="M115" s="110">
        <f>VLOOKUP(A115,'1st_Yr_Students (19_20)'!$B$4:$D$142,3,FALSE)</f>
        <v>6485</v>
      </c>
      <c r="N115" s="118">
        <f>VLOOKUP(A115,'1st_Yr_Students (18_19)'!$B$4:$D$143,2,FALSE)</f>
        <v>6175</v>
      </c>
      <c r="O115" s="119">
        <f>VLOOKUP(A115,'1st_Yr_Students (18_19)'!$B$4:$D$143,3,FALSE)</f>
        <v>6230</v>
      </c>
      <c r="P115" s="101">
        <f>VLOOKUP(A115,'1st_Yr_Students (17_18)'!$B$4:$D$142,2,FALSE)</f>
        <v>6035</v>
      </c>
      <c r="Q115" s="113">
        <f>VLOOKUP(A115,'1st_Yr_Students (17_18)'!$B$4:$D$142,3,FALSE)</f>
        <v>6095</v>
      </c>
      <c r="R115" s="114">
        <f>VLOOKUP(A115, '1st_Yr_Students (16_17)'!$B$4:$D$142, 2, FALSE)</f>
        <v>5160</v>
      </c>
      <c r="S115" s="113">
        <f>VLOOKUP(A115, '1st_Yr_Students (16_17)'!$B$4:$D$142, 3, FALSE)</f>
        <v>5220</v>
      </c>
      <c r="T115" s="114">
        <f>VLOOKUP(A115,'1st_Yr_Students (15_16)'!$B$4:$D$143,2,FALSE)</f>
        <v>4425</v>
      </c>
      <c r="U115" s="113">
        <f>VLOOKUP(A115,'1st_Yr_Students (15_16)'!$B$4:$D$143,3,FALSE)</f>
        <v>4485</v>
      </c>
      <c r="V115" s="114">
        <f>VLOOKUP(A115,'1st_Yr_Students (14_15)'!$B$4:$D$142,2,FALSE)</f>
        <v>4225</v>
      </c>
      <c r="W115" s="47">
        <f>VLOOKUP(A115,'1st_Yr_Students (14_15)'!$B$4:$D$142,3,FALSE)</f>
        <v>4285</v>
      </c>
      <c r="X115" s="47">
        <f t="shared" si="40"/>
        <v>32800</v>
      </c>
      <c r="Y115" s="47">
        <f t="shared" si="41"/>
        <v>20085</v>
      </c>
      <c r="Z115" s="49">
        <f t="shared" si="42"/>
        <v>26240</v>
      </c>
      <c r="AA115" s="49">
        <f t="shared" si="43"/>
        <v>12.363824918557595</v>
      </c>
      <c r="AB115" s="49">
        <f t="shared" si="44"/>
        <v>18.118731252188283</v>
      </c>
      <c r="AC115" s="115">
        <f t="shared" si="47"/>
        <v>229460.87403598972</v>
      </c>
      <c r="AD115" s="116">
        <f t="shared" si="45"/>
        <v>183568.69922879178</v>
      </c>
      <c r="AE115" s="117">
        <f t="shared" si="46"/>
        <v>86.494331470737066</v>
      </c>
      <c r="AF115" s="117">
        <f t="shared" si="38"/>
        <v>104.61306272292535</v>
      </c>
      <c r="AG115" s="46"/>
    </row>
    <row r="116" spans="1:33" x14ac:dyDescent="0.3">
      <c r="A116" s="12" t="s">
        <v>120</v>
      </c>
      <c r="B116" s="12" t="s">
        <v>361</v>
      </c>
      <c r="C116" s="12"/>
      <c r="D116" s="12"/>
      <c r="E116" s="12" t="s">
        <v>361</v>
      </c>
      <c r="F116" s="12" t="str">
        <f>IF(M116 &gt; 6000, "Y", "N")</f>
        <v>N</v>
      </c>
      <c r="G116" s="12" t="s">
        <v>396</v>
      </c>
      <c r="H116" s="12">
        <f>VLOOKUP(A116,'Staff (19_20)'!$A$4:$D$141,2,FALSE)</f>
        <v>1490</v>
      </c>
      <c r="I116" s="12">
        <f>VLOOKUP(A116,'Staff (19_20)'!$A$4:$D$141,3,FALSE)</f>
        <v>1635</v>
      </c>
      <c r="J116" s="47">
        <f>VLOOKUP(A116,'Staff (19_20)'!$A$4:$D$141,4,FALSE)</f>
        <v>3125</v>
      </c>
      <c r="K116" s="109">
        <f t="shared" si="39"/>
        <v>9.0599910793933986</v>
      </c>
      <c r="L116" s="110">
        <f>VLOOKUP(A116,'1st_Yr_Students (19_20)'!$B$4:$D$142,2,FALSE)</f>
        <v>4395</v>
      </c>
      <c r="M116" s="110">
        <f>VLOOKUP(A116,'1st_Yr_Students (19_20)'!$B$4:$D$142,3,FALSE)</f>
        <v>4510</v>
      </c>
      <c r="N116" s="118">
        <f>VLOOKUP(A116,'1st_Yr_Students (18_19)'!$B$4:$D$143,2,FALSE)</f>
        <v>4480</v>
      </c>
      <c r="O116" s="119">
        <f>VLOOKUP(A116,'1st_Yr_Students (18_19)'!$B$4:$D$143,3,FALSE)</f>
        <v>4585</v>
      </c>
      <c r="P116" s="101">
        <f>VLOOKUP(A116,'1st_Yr_Students (17_18)'!$B$4:$D$142,2,FALSE)</f>
        <v>4570</v>
      </c>
      <c r="Q116" s="113">
        <f>VLOOKUP(A116,'1st_Yr_Students (17_18)'!$B$4:$D$142,3,FALSE)</f>
        <v>4695</v>
      </c>
      <c r="R116" s="114">
        <f>VLOOKUP(A116, '1st_Yr_Students (16_17)'!$B$4:$D$142, 2, FALSE)</f>
        <v>4525</v>
      </c>
      <c r="S116" s="113">
        <f>VLOOKUP(A116, '1st_Yr_Students (16_17)'!$B$4:$D$142, 3, FALSE)</f>
        <v>4630</v>
      </c>
      <c r="T116" s="114">
        <f>VLOOKUP(A116,'1st_Yr_Students (15_16)'!$B$4:$D$143,2,FALSE)</f>
        <v>4345</v>
      </c>
      <c r="U116" s="113">
        <f>VLOOKUP(A116,'1st_Yr_Students (15_16)'!$B$4:$D$143,3,FALSE)</f>
        <v>4445</v>
      </c>
      <c r="V116" s="114">
        <f>VLOOKUP(A116,'1st_Yr_Students (14_15)'!$B$4:$D$142,2,FALSE)</f>
        <v>4305</v>
      </c>
      <c r="W116" s="47">
        <f>VLOOKUP(A116,'1st_Yr_Students (14_15)'!$B$4:$D$142,3,FALSE)</f>
        <v>4415</v>
      </c>
      <c r="X116" s="47">
        <f t="shared" si="40"/>
        <v>27280</v>
      </c>
      <c r="Y116" s="47">
        <f t="shared" si="41"/>
        <v>18185</v>
      </c>
      <c r="Z116" s="49">
        <f t="shared" si="42"/>
        <v>21824</v>
      </c>
      <c r="AA116" s="49">
        <f t="shared" si="43"/>
        <v>10.283083651775952</v>
      </c>
      <c r="AB116" s="49">
        <f t="shared" si="44"/>
        <v>19.343074731169352</v>
      </c>
      <c r="AC116" s="115">
        <f t="shared" si="47"/>
        <v>190844.28791773779</v>
      </c>
      <c r="AD116" s="116">
        <f t="shared" si="45"/>
        <v>152675.43033419023</v>
      </c>
      <c r="AE116" s="117">
        <f t="shared" si="46"/>
        <v>71.937968369564231</v>
      </c>
      <c r="AF116" s="117">
        <f t="shared" si="38"/>
        <v>91.281043100733584</v>
      </c>
      <c r="AG116" s="46"/>
    </row>
    <row r="117" spans="1:33" x14ac:dyDescent="0.3">
      <c r="A117" s="12" t="s">
        <v>121</v>
      </c>
      <c r="B117" s="12" t="s">
        <v>361</v>
      </c>
      <c r="C117" s="12"/>
      <c r="D117" s="12" t="s">
        <v>361</v>
      </c>
      <c r="E117" s="12" t="s">
        <v>361</v>
      </c>
      <c r="F117" s="12" t="str">
        <f>IF(M117 &gt; 6000, "Y", "N")</f>
        <v>N</v>
      </c>
      <c r="G117" s="12" t="s">
        <v>396</v>
      </c>
      <c r="H117" s="12">
        <f>VLOOKUP(A117,'Staff (19_20)'!$A$4:$D$141,2,FALSE)</f>
        <v>2010</v>
      </c>
      <c r="I117" s="12">
        <f>VLOOKUP(A117,'Staff (19_20)'!$A$4:$D$141,3,FALSE)</f>
        <v>1385</v>
      </c>
      <c r="J117" s="47">
        <f>VLOOKUP(A117,'Staff (19_20)'!$A$4:$D$141,4,FALSE)</f>
        <v>3395</v>
      </c>
      <c r="K117" s="109">
        <f t="shared" si="39"/>
        <v>9.842774308652988</v>
      </c>
      <c r="L117" s="110">
        <f>VLOOKUP(A117,'1st_Yr_Students (19_20)'!$B$4:$D$142,2,FALSE)</f>
        <v>5100</v>
      </c>
      <c r="M117" s="110">
        <f>VLOOKUP(A117,'1st_Yr_Students (19_20)'!$B$4:$D$142,3,FALSE)</f>
        <v>5235</v>
      </c>
      <c r="N117" s="118">
        <f>VLOOKUP(A117,'1st_Yr_Students (18_19)'!$B$4:$D$143,2,FALSE)</f>
        <v>5080</v>
      </c>
      <c r="O117" s="119">
        <f>VLOOKUP(A117,'1st_Yr_Students (18_19)'!$B$4:$D$143,3,FALSE)</f>
        <v>5210</v>
      </c>
      <c r="P117" s="101">
        <f>VLOOKUP(A117,'1st_Yr_Students (17_18)'!$B$4:$D$142,2,FALSE)</f>
        <v>4940</v>
      </c>
      <c r="Q117" s="113">
        <f>VLOOKUP(A117,'1st_Yr_Students (17_18)'!$B$4:$D$142,3,FALSE)</f>
        <v>5055</v>
      </c>
      <c r="R117" s="114">
        <f>VLOOKUP(A117, '1st_Yr_Students (16_17)'!$B$4:$D$142, 2, FALSE)</f>
        <v>4650</v>
      </c>
      <c r="S117" s="113">
        <f>VLOOKUP(A117, '1st_Yr_Students (16_17)'!$B$4:$D$142, 3, FALSE)</f>
        <v>4800</v>
      </c>
      <c r="T117" s="114">
        <f>VLOOKUP(A117,'1st_Yr_Students (15_16)'!$B$4:$D$143,2,FALSE)</f>
        <v>4265</v>
      </c>
      <c r="U117" s="113">
        <f>VLOOKUP(A117,'1st_Yr_Students (15_16)'!$B$4:$D$143,3,FALSE)</f>
        <v>4375</v>
      </c>
      <c r="V117" s="114">
        <f>VLOOKUP(A117,'1st_Yr_Students (14_15)'!$B$4:$D$142,2,FALSE)</f>
        <v>3545</v>
      </c>
      <c r="W117" s="47">
        <f>VLOOKUP(A117,'1st_Yr_Students (14_15)'!$B$4:$D$142,3,FALSE)</f>
        <v>3655</v>
      </c>
      <c r="X117" s="47">
        <f t="shared" si="40"/>
        <v>28330</v>
      </c>
      <c r="Y117" s="47">
        <f t="shared" si="41"/>
        <v>17885</v>
      </c>
      <c r="Z117" s="49">
        <f t="shared" si="42"/>
        <v>22664</v>
      </c>
      <c r="AA117" s="49">
        <f t="shared" si="43"/>
        <v>10.67887682752246</v>
      </c>
      <c r="AB117" s="49">
        <f t="shared" si="44"/>
        <v>20.52165113617545</v>
      </c>
      <c r="AC117" s="115">
        <f t="shared" si="47"/>
        <v>198189.83419023137</v>
      </c>
      <c r="AD117" s="116">
        <f t="shared" si="45"/>
        <v>158551.8673521851</v>
      </c>
      <c r="AE117" s="117">
        <f t="shared" si="46"/>
        <v>74.706841785548207</v>
      </c>
      <c r="AF117" s="117">
        <f t="shared" si="38"/>
        <v>95.228492921723657</v>
      </c>
      <c r="AG117" s="46"/>
    </row>
    <row r="118" spans="1:33" ht="14.55" customHeight="1" x14ac:dyDescent="0.3">
      <c r="A118" s="12" t="s">
        <v>131</v>
      </c>
      <c r="B118" s="12"/>
      <c r="C118" s="12"/>
      <c r="D118" s="12"/>
      <c r="E118" s="12"/>
      <c r="F118" s="12"/>
      <c r="G118" s="12" t="s">
        <v>319</v>
      </c>
      <c r="H118" s="12">
        <f>VLOOKUP(A118,'Staff (19_20)'!$A$4:$D$141,2,FALSE)</f>
        <v>590</v>
      </c>
      <c r="I118" s="12">
        <f>VLOOKUP(A118,'Staff (19_20)'!$A$4:$D$141,3,FALSE)</f>
        <v>695</v>
      </c>
      <c r="J118" s="47">
        <f>VLOOKUP(A118,'Staff (19_20)'!$A$4:$D$141,4,FALSE)</f>
        <v>1285</v>
      </c>
      <c r="K118" s="109">
        <f t="shared" si="39"/>
        <v>3.7254683318465656</v>
      </c>
      <c r="L118" s="110">
        <f>VLOOKUP(A118,'1st_Yr_Students (19_20)'!$B$4:$D$142,2,FALSE)</f>
        <v>580</v>
      </c>
      <c r="M118" s="110">
        <f>VLOOKUP(A118,'1st_Yr_Students (19_20)'!$B$4:$D$142,3,FALSE)</f>
        <v>6675</v>
      </c>
      <c r="N118" s="118">
        <f>VLOOKUP(A118,'1st_Yr_Students (18_19)'!$B$4:$D$143,2,FALSE)</f>
        <v>240</v>
      </c>
      <c r="O118" s="119">
        <f>VLOOKUP(A118,'1st_Yr_Students (18_19)'!$B$4:$D$143,3,FALSE)</f>
        <v>6970</v>
      </c>
      <c r="P118" s="101">
        <f>VLOOKUP(A118,'1st_Yr_Students (17_18)'!$B$4:$D$142,2,FALSE)</f>
        <v>335</v>
      </c>
      <c r="Q118" s="113">
        <f>VLOOKUP(A118,'1st_Yr_Students (17_18)'!$B$4:$D$142,3,FALSE)</f>
        <v>6955</v>
      </c>
      <c r="R118" s="114">
        <f>VLOOKUP(A118, '1st_Yr_Students (16_17)'!$B$4:$D$142, 2, FALSE)</f>
        <v>285</v>
      </c>
      <c r="S118" s="113">
        <f>VLOOKUP(A118, '1st_Yr_Students (16_17)'!$B$4:$D$142, 3, FALSE)</f>
        <v>6665</v>
      </c>
      <c r="T118" s="114">
        <f>VLOOKUP(A118,'1st_Yr_Students (15_16)'!$B$4:$D$143,2,FALSE)</f>
        <v>225</v>
      </c>
      <c r="U118" s="113">
        <f>VLOOKUP(A118,'1st_Yr_Students (15_16)'!$B$4:$D$143,3,FALSE)</f>
        <v>6920</v>
      </c>
      <c r="V118" s="114">
        <f>VLOOKUP(A118,'1st_Yr_Students (14_15)'!$B$4:$D$142,2,FALSE)</f>
        <v>80</v>
      </c>
      <c r="W118" s="47">
        <f>VLOOKUP(A118,'1st_Yr_Students (14_15)'!$B$4:$D$142,3,FALSE)</f>
        <v>6265</v>
      </c>
      <c r="X118" s="47">
        <f t="shared" si="40"/>
        <v>40450</v>
      </c>
      <c r="Y118" s="47">
        <f t="shared" si="41"/>
        <v>26805</v>
      </c>
      <c r="Z118" s="49">
        <f t="shared" si="42"/>
        <v>32360</v>
      </c>
      <c r="AA118" s="49">
        <f t="shared" si="43"/>
        <v>15.247460913282158</v>
      </c>
      <c r="AB118" s="49">
        <f t="shared" si="44"/>
        <v>18.972929245128725</v>
      </c>
      <c r="AC118" s="115">
        <f t="shared" si="47"/>
        <v>282978.42544987146</v>
      </c>
      <c r="AD118" s="116">
        <f t="shared" si="45"/>
        <v>226382.74035989717</v>
      </c>
      <c r="AE118" s="117">
        <f t="shared" si="46"/>
        <v>106.66755207290591</v>
      </c>
      <c r="AF118" s="117">
        <f t="shared" si="38"/>
        <v>125.64048131803463</v>
      </c>
      <c r="AG118" s="46"/>
    </row>
    <row r="119" spans="1:33" x14ac:dyDescent="0.3">
      <c r="A119" s="12" t="s">
        <v>129</v>
      </c>
      <c r="B119" s="12" t="s">
        <v>361</v>
      </c>
      <c r="C119" s="12" t="s">
        <v>361</v>
      </c>
      <c r="D119" s="12"/>
      <c r="E119" s="12" t="s">
        <v>361</v>
      </c>
      <c r="F119" s="12" t="str">
        <f t="shared" ref="F119:F140" si="48">IF(M119 &gt; 6000, "Y", "N")</f>
        <v>Y</v>
      </c>
      <c r="G119" s="12" t="s">
        <v>392</v>
      </c>
      <c r="H119" s="12">
        <f>VLOOKUP(A119,'Staff (19_20)'!$A$4:$D$141,2,FALSE)</f>
        <v>3160</v>
      </c>
      <c r="I119" s="12">
        <f>VLOOKUP(A119,'Staff (19_20)'!$A$4:$D$141,3,FALSE)</f>
        <v>4490</v>
      </c>
      <c r="J119" s="47">
        <f>VLOOKUP(A119,'Staff (19_20)'!$A$4:$D$141,4,FALSE)</f>
        <v>7655</v>
      </c>
      <c r="K119" s="109">
        <f t="shared" si="39"/>
        <v>22.193354148082069</v>
      </c>
      <c r="L119" s="110">
        <f>VLOOKUP(A119,'1st_Yr_Students (19_20)'!$B$4:$D$142,2,FALSE)</f>
        <v>6205</v>
      </c>
      <c r="M119" s="110">
        <f>VLOOKUP(A119,'1st_Yr_Students (19_20)'!$B$4:$D$142,3,FALSE)</f>
        <v>6410</v>
      </c>
      <c r="N119" s="118">
        <f>VLOOKUP(A119,'1st_Yr_Students (18_19)'!$B$4:$D$143,2,FALSE)</f>
        <v>6540</v>
      </c>
      <c r="O119" s="119">
        <f>VLOOKUP(A119,'1st_Yr_Students (18_19)'!$B$4:$D$143,3,FALSE)</f>
        <v>6790</v>
      </c>
      <c r="P119" s="101">
        <f>VLOOKUP(A119,'1st_Yr_Students (17_18)'!$B$4:$D$142,2,FALSE)</f>
        <v>6355</v>
      </c>
      <c r="Q119" s="113">
        <f>VLOOKUP(A119,'1st_Yr_Students (17_18)'!$B$4:$D$142,3,FALSE)</f>
        <v>6590</v>
      </c>
      <c r="R119" s="114">
        <f>VLOOKUP(A119, '1st_Yr_Students (16_17)'!$B$4:$D$142, 2, FALSE)</f>
        <v>6395</v>
      </c>
      <c r="S119" s="113">
        <f>VLOOKUP(A119, '1st_Yr_Students (16_17)'!$B$4:$D$142, 3, FALSE)</f>
        <v>6665</v>
      </c>
      <c r="T119" s="114">
        <f>VLOOKUP(A119,'1st_Yr_Students (15_16)'!$B$4:$D$143,2,FALSE)</f>
        <v>6470</v>
      </c>
      <c r="U119" s="113">
        <f>VLOOKUP(A119,'1st_Yr_Students (15_16)'!$B$4:$D$143,3,FALSE)</f>
        <v>6685</v>
      </c>
      <c r="V119" s="114">
        <f>VLOOKUP(A119,'1st_Yr_Students (14_15)'!$B$4:$D$142,2,FALSE)</f>
        <v>6210</v>
      </c>
      <c r="W119" s="47">
        <f>VLOOKUP(A119,'1st_Yr_Students (14_15)'!$B$4:$D$142,3,FALSE)</f>
        <v>6435</v>
      </c>
      <c r="X119" s="47">
        <f t="shared" si="40"/>
        <v>39575</v>
      </c>
      <c r="Y119" s="47">
        <f t="shared" si="41"/>
        <v>26375</v>
      </c>
      <c r="Z119" s="49">
        <f t="shared" si="42"/>
        <v>31660</v>
      </c>
      <c r="AA119" s="49">
        <f t="shared" si="43"/>
        <v>14.917633266826734</v>
      </c>
      <c r="AB119" s="49">
        <f t="shared" si="44"/>
        <v>37.110987414908806</v>
      </c>
      <c r="AC119" s="115">
        <f>Y119/$I$5</f>
        <v>184513.1266066838</v>
      </c>
      <c r="AD119" s="116">
        <f t="shared" si="45"/>
        <v>147610.50128534704</v>
      </c>
      <c r="AE119" s="117">
        <f t="shared" si="46"/>
        <v>69.551463187216157</v>
      </c>
      <c r="AF119" s="117">
        <f t="shared" si="38"/>
        <v>106.66245060212496</v>
      </c>
      <c r="AG119" s="46"/>
    </row>
    <row r="120" spans="1:33" x14ac:dyDescent="0.3">
      <c r="A120" s="12" t="s">
        <v>270</v>
      </c>
      <c r="B120" s="12" t="s">
        <v>361</v>
      </c>
      <c r="C120" s="12"/>
      <c r="D120" s="12"/>
      <c r="E120" s="12"/>
      <c r="F120" s="12" t="str">
        <f t="shared" si="48"/>
        <v>N</v>
      </c>
      <c r="G120" s="12" t="s">
        <v>394</v>
      </c>
      <c r="H120" s="12">
        <f>VLOOKUP(A120,'Staff (19_20)'!$A$4:$D$141,2,FALSE)</f>
        <v>1060</v>
      </c>
      <c r="I120" s="12">
        <f>VLOOKUP(A120,'Staff (19_20)'!$A$4:$D$141,3,FALSE)</f>
        <v>0</v>
      </c>
      <c r="J120" s="47">
        <f>VLOOKUP(A120,'Staff (19_20)'!$A$4:$D$141,4,FALSE)</f>
        <v>0</v>
      </c>
      <c r="K120" s="109">
        <f t="shared" si="39"/>
        <v>0</v>
      </c>
      <c r="L120" s="110">
        <f>VLOOKUP(A120,'1st_Yr_Students (19_20)'!$B$4:$D$142,2,FALSE)</f>
        <v>4335</v>
      </c>
      <c r="M120" s="110">
        <f>VLOOKUP(A120,'1st_Yr_Students (19_20)'!$B$4:$D$142,3,FALSE)</f>
        <v>4425</v>
      </c>
      <c r="N120" s="118">
        <f>VLOOKUP(A120,'1st_Yr_Students (18_19)'!$B$4:$D$143,2,FALSE)</f>
        <v>4200</v>
      </c>
      <c r="O120" s="119">
        <f>VLOOKUP(A120,'1st_Yr_Students (18_19)'!$B$4:$D$143,3,FALSE)</f>
        <v>4320</v>
      </c>
      <c r="P120" s="101">
        <f>VLOOKUP(A120,'1st_Yr_Students (17_18)'!$B$4:$D$142,2,FALSE)</f>
        <v>4165</v>
      </c>
      <c r="Q120" s="113">
        <f>VLOOKUP(A120,'1st_Yr_Students (17_18)'!$B$4:$D$142,3,FALSE)</f>
        <v>4225</v>
      </c>
      <c r="R120" s="114">
        <f>VLOOKUP(A120, '1st_Yr_Students (16_17)'!$B$4:$D$142, 2, FALSE)</f>
        <v>4365</v>
      </c>
      <c r="S120" s="113">
        <f>VLOOKUP(A120, '1st_Yr_Students (16_17)'!$B$4:$D$142, 3, FALSE)</f>
        <v>4425</v>
      </c>
      <c r="T120" s="114">
        <f>VLOOKUP(A120,'1st_Yr_Students (15_16)'!$B$4:$D$143,2,FALSE)</f>
        <v>4490</v>
      </c>
      <c r="U120" s="113">
        <f>VLOOKUP(A120,'1st_Yr_Students (15_16)'!$B$4:$D$143,3,FALSE)</f>
        <v>4590</v>
      </c>
      <c r="V120" s="114">
        <f>VLOOKUP(A120,'1st_Yr_Students (14_15)'!$B$4:$D$142,2,FALSE)</f>
        <v>4225</v>
      </c>
      <c r="W120" s="47">
        <f>VLOOKUP(A120,'1st_Yr_Students (14_15)'!$B$4:$D$142,3,FALSE)</f>
        <v>4330</v>
      </c>
      <c r="X120" s="47">
        <f t="shared" si="40"/>
        <v>26315</v>
      </c>
      <c r="Y120" s="47">
        <f t="shared" si="41"/>
        <v>17570</v>
      </c>
      <c r="Z120" s="49">
        <f t="shared" si="42"/>
        <v>21052</v>
      </c>
      <c r="AA120" s="49">
        <f t="shared" si="43"/>
        <v>9.919330875970827</v>
      </c>
      <c r="AB120" s="49">
        <f t="shared" si="44"/>
        <v>9.919330875970827</v>
      </c>
      <c r="AC120" s="115">
        <f>X120/$I$5</f>
        <v>184093.38110539847</v>
      </c>
      <c r="AD120" s="116">
        <f t="shared" si="45"/>
        <v>147274.70488431878</v>
      </c>
      <c r="AE120" s="117">
        <f t="shared" si="46"/>
        <v>69.393241849159935</v>
      </c>
      <c r="AF120" s="117">
        <f t="shared" si="38"/>
        <v>79.312572725130764</v>
      </c>
      <c r="AG120" s="46"/>
    </row>
    <row r="121" spans="1:33" x14ac:dyDescent="0.3">
      <c r="A121" s="12" t="s">
        <v>132</v>
      </c>
      <c r="B121" s="12" t="s">
        <v>361</v>
      </c>
      <c r="C121" s="12"/>
      <c r="D121" s="12"/>
      <c r="E121" s="12"/>
      <c r="F121" s="12" t="str">
        <f t="shared" si="48"/>
        <v>N</v>
      </c>
      <c r="G121" s="12" t="s">
        <v>394</v>
      </c>
      <c r="H121" s="12">
        <f>VLOOKUP(A121,'Staff (19_20)'!$A$4:$D$141,2,FALSE)</f>
        <v>1790</v>
      </c>
      <c r="I121" s="12">
        <f>VLOOKUP(A121,'Staff (19_20)'!$A$4:$D$141,3,FALSE)</f>
        <v>855</v>
      </c>
      <c r="J121" s="47">
        <f>VLOOKUP(A121,'Staff (19_20)'!$A$4:$D$141,4,FALSE)</f>
        <v>2645</v>
      </c>
      <c r="K121" s="109">
        <f t="shared" si="39"/>
        <v>7.668376449598572</v>
      </c>
      <c r="L121" s="110">
        <f>VLOOKUP(A121,'1st_Yr_Students (19_20)'!$B$4:$D$142,2,FALSE)</f>
        <v>5640</v>
      </c>
      <c r="M121" s="110">
        <f>VLOOKUP(A121,'1st_Yr_Students (19_20)'!$B$4:$D$142,3,FALSE)</f>
        <v>5695</v>
      </c>
      <c r="N121" s="118">
        <f>VLOOKUP(A121,'1st_Yr_Students (18_19)'!$B$4:$D$143,2,FALSE)</f>
        <v>5240</v>
      </c>
      <c r="O121" s="119">
        <f>VLOOKUP(A121,'1st_Yr_Students (18_19)'!$B$4:$D$143,3,FALSE)</f>
        <v>5285</v>
      </c>
      <c r="P121" s="101">
        <f>VLOOKUP(A121,'1st_Yr_Students (17_18)'!$B$4:$D$142,2,FALSE)</f>
        <v>5295</v>
      </c>
      <c r="Q121" s="113">
        <f>VLOOKUP(A121,'1st_Yr_Students (17_18)'!$B$4:$D$142,3,FALSE)</f>
        <v>5335</v>
      </c>
      <c r="R121" s="114">
        <f>VLOOKUP(A121, '1st_Yr_Students (16_17)'!$B$4:$D$142, 2, FALSE)</f>
        <v>5225</v>
      </c>
      <c r="S121" s="113">
        <f>VLOOKUP(A121, '1st_Yr_Students (16_17)'!$B$4:$D$142, 3, FALSE)</f>
        <v>5300</v>
      </c>
      <c r="T121" s="114">
        <f>VLOOKUP(A121,'1st_Yr_Students (15_16)'!$B$4:$D$143,2,FALSE)</f>
        <v>5565</v>
      </c>
      <c r="U121" s="113">
        <f>VLOOKUP(A121,'1st_Yr_Students (15_16)'!$B$4:$D$143,3,FALSE)</f>
        <v>5625</v>
      </c>
      <c r="V121" s="114">
        <f>VLOOKUP(A121,'1st_Yr_Students (14_15)'!$B$4:$D$142,2,FALSE)</f>
        <v>5905</v>
      </c>
      <c r="W121" s="47">
        <f>VLOOKUP(A121,'1st_Yr_Students (14_15)'!$B$4:$D$142,3,FALSE)</f>
        <v>5985</v>
      </c>
      <c r="X121" s="47">
        <f t="shared" si="40"/>
        <v>33225</v>
      </c>
      <c r="Y121" s="47">
        <f t="shared" si="41"/>
        <v>22245</v>
      </c>
      <c r="Z121" s="49">
        <f t="shared" si="42"/>
        <v>26580</v>
      </c>
      <c r="AA121" s="49">
        <f t="shared" si="43"/>
        <v>12.524026918264516</v>
      </c>
      <c r="AB121" s="49">
        <f t="shared" si="44"/>
        <v>20.192403367863086</v>
      </c>
      <c r="AC121" s="115">
        <f>X121/$I$5</f>
        <v>232434.07133676091</v>
      </c>
      <c r="AD121" s="116">
        <f t="shared" si="45"/>
        <v>185947.25706940875</v>
      </c>
      <c r="AE121" s="117">
        <f t="shared" si="46"/>
        <v>87.615065948635333</v>
      </c>
      <c r="AF121" s="117">
        <f t="shared" si="38"/>
        <v>107.80746931649841</v>
      </c>
      <c r="AG121" s="46"/>
    </row>
    <row r="122" spans="1:33" x14ac:dyDescent="0.3">
      <c r="A122" s="12" t="s">
        <v>133</v>
      </c>
      <c r="B122" s="12" t="s">
        <v>361</v>
      </c>
      <c r="C122" s="12"/>
      <c r="D122" s="12"/>
      <c r="E122" s="12" t="s">
        <v>361</v>
      </c>
      <c r="F122" s="12" t="str">
        <f t="shared" si="48"/>
        <v>N</v>
      </c>
      <c r="G122" s="12" t="s">
        <v>396</v>
      </c>
      <c r="H122" s="12">
        <f>VLOOKUP(A122,'Staff (19_20)'!$A$4:$D$141,2,FALSE)</f>
        <v>685</v>
      </c>
      <c r="I122" s="12">
        <f>VLOOKUP(A122,'Staff (19_20)'!$A$4:$D$141,3,FALSE)</f>
        <v>520</v>
      </c>
      <c r="J122" s="47">
        <f>VLOOKUP(A122,'Staff (19_20)'!$A$4:$D$141,4,FALSE)</f>
        <v>1210</v>
      </c>
      <c r="K122" s="109">
        <f t="shared" si="39"/>
        <v>3.5080285459411238</v>
      </c>
      <c r="L122" s="110">
        <f>VLOOKUP(A122,'1st_Yr_Students (19_20)'!$B$4:$D$142,2,FALSE)</f>
        <v>3125</v>
      </c>
      <c r="M122" s="110">
        <f>VLOOKUP(A122,'1st_Yr_Students (19_20)'!$B$4:$D$142,3,FALSE)</f>
        <v>3225</v>
      </c>
      <c r="N122" s="118">
        <f>VLOOKUP(A122,'1st_Yr_Students (18_19)'!$B$4:$D$143,2,FALSE)</f>
        <v>3010</v>
      </c>
      <c r="O122" s="119">
        <f>VLOOKUP(A122,'1st_Yr_Students (18_19)'!$B$4:$D$143,3,FALSE)</f>
        <v>3100</v>
      </c>
      <c r="P122" s="101">
        <f>VLOOKUP(A122,'1st_Yr_Students (17_18)'!$B$4:$D$142,2,FALSE)</f>
        <v>2910</v>
      </c>
      <c r="Q122" s="113">
        <f>VLOOKUP(A122,'1st_Yr_Students (17_18)'!$B$4:$D$142,3,FALSE)</f>
        <v>2985</v>
      </c>
      <c r="R122" s="114">
        <f>VLOOKUP(A122, '1st_Yr_Students (16_17)'!$B$4:$D$142, 2, FALSE)</f>
        <v>2750</v>
      </c>
      <c r="S122" s="113">
        <f>VLOOKUP(A122, '1st_Yr_Students (16_17)'!$B$4:$D$142, 3, FALSE)</f>
        <v>2840</v>
      </c>
      <c r="T122" s="114">
        <f>VLOOKUP(A122,'1st_Yr_Students (15_16)'!$B$4:$D$143,2,FALSE)</f>
        <v>2680</v>
      </c>
      <c r="U122" s="113">
        <f>VLOOKUP(A122,'1st_Yr_Students (15_16)'!$B$4:$D$143,3,FALSE)</f>
        <v>2755</v>
      </c>
      <c r="V122" s="114">
        <f>VLOOKUP(A122,'1st_Yr_Students (14_15)'!$B$4:$D$142,2,FALSE)</f>
        <v>2810</v>
      </c>
      <c r="W122" s="47">
        <f>VLOOKUP(A122,'1st_Yr_Students (14_15)'!$B$4:$D$142,3,FALSE)</f>
        <v>2895</v>
      </c>
      <c r="X122" s="47">
        <f t="shared" si="40"/>
        <v>17800</v>
      </c>
      <c r="Y122" s="47">
        <f t="shared" si="41"/>
        <v>11475</v>
      </c>
      <c r="Z122" s="49">
        <f t="shared" si="42"/>
        <v>14240</v>
      </c>
      <c r="AA122" s="49">
        <f t="shared" si="43"/>
        <v>6.7096366936074761</v>
      </c>
      <c r="AB122" s="49">
        <f t="shared" si="44"/>
        <v>10.2176652395486</v>
      </c>
      <c r="AC122" s="115">
        <f>X122/$I$5</f>
        <v>124524.49871465296</v>
      </c>
      <c r="AD122" s="116">
        <f t="shared" si="45"/>
        <v>99619.598971722371</v>
      </c>
      <c r="AE122" s="117">
        <f t="shared" si="46"/>
        <v>46.938996956680477</v>
      </c>
      <c r="AF122" s="117">
        <f t="shared" si="38"/>
        <v>57.156662196229078</v>
      </c>
      <c r="AG122" s="46"/>
    </row>
    <row r="123" spans="1:33" x14ac:dyDescent="0.3">
      <c r="A123" s="12" t="s">
        <v>134</v>
      </c>
      <c r="B123" s="12" t="s">
        <v>361</v>
      </c>
      <c r="C123" s="12"/>
      <c r="D123" s="12" t="s">
        <v>361</v>
      </c>
      <c r="E123" s="12" t="s">
        <v>361</v>
      </c>
      <c r="F123" s="12" t="str">
        <f t="shared" si="48"/>
        <v>Y</v>
      </c>
      <c r="G123" s="12" t="s">
        <v>392</v>
      </c>
      <c r="H123" s="12">
        <f>VLOOKUP(A123,'Staff (19_20)'!$A$4:$D$141,2,FALSE)</f>
        <v>965</v>
      </c>
      <c r="I123" s="12">
        <f>VLOOKUP(A123,'Staff (19_20)'!$A$4:$D$141,3,FALSE)</f>
        <v>1565</v>
      </c>
      <c r="J123" s="47">
        <f>VLOOKUP(A123,'Staff (19_20)'!$A$4:$D$141,4,FALSE)</f>
        <v>2530</v>
      </c>
      <c r="K123" s="109">
        <f t="shared" si="39"/>
        <v>7.3349687778768953</v>
      </c>
      <c r="L123" s="110">
        <f>VLOOKUP(A123,'1st_Yr_Students (19_20)'!$B$4:$D$142,2,FALSE)</f>
        <v>7445</v>
      </c>
      <c r="M123" s="110">
        <f>VLOOKUP(A123,'1st_Yr_Students (19_20)'!$B$4:$D$142,3,FALSE)</f>
        <v>7515</v>
      </c>
      <c r="N123" s="118">
        <f>VLOOKUP(A123,'1st_Yr_Students (18_19)'!$B$4:$D$143,2,FALSE)</f>
        <v>8070</v>
      </c>
      <c r="O123" s="119">
        <f>VLOOKUP(A123,'1st_Yr_Students (18_19)'!$B$4:$D$143,3,FALSE)</f>
        <v>8170</v>
      </c>
      <c r="P123" s="101">
        <f>VLOOKUP(A123,'1st_Yr_Students (17_18)'!$B$4:$D$142,2,FALSE)</f>
        <v>8395</v>
      </c>
      <c r="Q123" s="113">
        <f>VLOOKUP(A123,'1st_Yr_Students (17_18)'!$B$4:$D$142,3,FALSE)</f>
        <v>8500</v>
      </c>
      <c r="R123" s="114">
        <f>VLOOKUP(A123, '1st_Yr_Students (16_17)'!$B$4:$D$142, 2, FALSE)</f>
        <v>8440</v>
      </c>
      <c r="S123" s="113">
        <f>VLOOKUP(A123, '1st_Yr_Students (16_17)'!$B$4:$D$142, 3, FALSE)</f>
        <v>8570</v>
      </c>
      <c r="T123" s="114">
        <f>VLOOKUP(A123,'1st_Yr_Students (15_16)'!$B$4:$D$143,2,FALSE)</f>
        <v>8550</v>
      </c>
      <c r="U123" s="113">
        <f>VLOOKUP(A123,'1st_Yr_Students (15_16)'!$B$4:$D$143,3,FALSE)</f>
        <v>8710</v>
      </c>
      <c r="V123" s="114">
        <f>VLOOKUP(A123,'1st_Yr_Students (14_15)'!$B$4:$D$142,2,FALSE)</f>
        <v>8115</v>
      </c>
      <c r="W123" s="47">
        <f>VLOOKUP(A123,'1st_Yr_Students (14_15)'!$B$4:$D$142,3,FALSE)</f>
        <v>8230</v>
      </c>
      <c r="X123" s="47">
        <f t="shared" si="40"/>
        <v>49695</v>
      </c>
      <c r="Y123" s="47">
        <f t="shared" si="41"/>
        <v>34010</v>
      </c>
      <c r="Z123" s="49">
        <f t="shared" si="42"/>
        <v>39756</v>
      </c>
      <c r="AA123" s="49">
        <f t="shared" si="43"/>
        <v>18.732325589259748</v>
      </c>
      <c r="AB123" s="49">
        <f t="shared" si="44"/>
        <v>26.067294367136643</v>
      </c>
      <c r="AC123" s="115">
        <f>X123/$I$5</f>
        <v>347654.21143958869</v>
      </c>
      <c r="AD123" s="116">
        <f t="shared" si="45"/>
        <v>278123.36915167095</v>
      </c>
      <c r="AE123" s="117">
        <f t="shared" si="46"/>
        <v>131.04682324506945</v>
      </c>
      <c r="AF123" s="117">
        <f t="shared" si="38"/>
        <v>157.11411761220609</v>
      </c>
      <c r="AG123" s="46"/>
    </row>
    <row r="124" spans="1:33" x14ac:dyDescent="0.3">
      <c r="A124" s="12" t="s">
        <v>272</v>
      </c>
      <c r="B124" s="12" t="s">
        <v>361</v>
      </c>
      <c r="C124" s="12" t="s">
        <v>361</v>
      </c>
      <c r="D124" s="12" t="s">
        <v>361</v>
      </c>
      <c r="E124" s="12" t="s">
        <v>361</v>
      </c>
      <c r="F124" s="12" t="str">
        <f t="shared" si="48"/>
        <v>N</v>
      </c>
      <c r="G124" s="12" t="s">
        <v>400</v>
      </c>
      <c r="H124" s="12">
        <f>VLOOKUP(A124,'Staff (19_20)'!$A$4:$D$141,2,FALSE)</f>
        <v>2030</v>
      </c>
      <c r="I124" s="12">
        <f>VLOOKUP(A124,'Staff (19_20)'!$A$4:$D$141,3,FALSE)</f>
        <v>0</v>
      </c>
      <c r="J124" s="47">
        <f>VLOOKUP(A124,'Staff (19_20)'!$A$4:$D$141,4,FALSE)</f>
        <v>0</v>
      </c>
      <c r="K124" s="109">
        <f t="shared" si="39"/>
        <v>0</v>
      </c>
      <c r="L124" s="110">
        <f>VLOOKUP(A124,'1st_Yr_Students (19_20)'!$B$4:$D$142,2,FALSE)</f>
        <v>5735</v>
      </c>
      <c r="M124" s="110">
        <f>VLOOKUP(A124,'1st_Yr_Students (19_20)'!$B$4:$D$142,3,FALSE)</f>
        <v>5990</v>
      </c>
      <c r="N124" s="118">
        <f>VLOOKUP(A124,'1st_Yr_Students (18_19)'!$B$4:$D$143,2,FALSE)</f>
        <v>5820</v>
      </c>
      <c r="O124" s="119">
        <f>VLOOKUP(A124,'1st_Yr_Students (18_19)'!$B$4:$D$143,3,FALSE)</f>
        <v>6045</v>
      </c>
      <c r="P124" s="101">
        <f>VLOOKUP(A124,'1st_Yr_Students (17_18)'!$B$4:$D$142,2,FALSE)</f>
        <v>5620</v>
      </c>
      <c r="Q124" s="113">
        <f>VLOOKUP(A124,'1st_Yr_Students (17_18)'!$B$4:$D$142,3,FALSE)</f>
        <v>5860</v>
      </c>
      <c r="R124" s="114">
        <f>VLOOKUP(A124, '1st_Yr_Students (16_17)'!$B$4:$D$142, 2, FALSE)</f>
        <v>5660</v>
      </c>
      <c r="S124" s="113">
        <f>VLOOKUP(A124, '1st_Yr_Students (16_17)'!$B$4:$D$142, 3, FALSE)</f>
        <v>5870</v>
      </c>
      <c r="T124" s="114">
        <f>VLOOKUP(A124,'1st_Yr_Students (15_16)'!$B$4:$D$143,2,FALSE)</f>
        <v>5410</v>
      </c>
      <c r="U124" s="113">
        <f>VLOOKUP(A124,'1st_Yr_Students (15_16)'!$B$4:$D$143,3,FALSE)</f>
        <v>5620</v>
      </c>
      <c r="V124" s="114">
        <f>VLOOKUP(A124,'1st_Yr_Students (14_15)'!$B$4:$D$142,2,FALSE)</f>
        <v>5125</v>
      </c>
      <c r="W124" s="47">
        <f>VLOOKUP(A124,'1st_Yr_Students (14_15)'!$B$4:$D$142,3,FALSE)</f>
        <v>5360</v>
      </c>
      <c r="X124" s="47">
        <f t="shared" si="40"/>
        <v>34745</v>
      </c>
      <c r="Y124" s="47">
        <f t="shared" si="41"/>
        <v>22710</v>
      </c>
      <c r="Z124" s="49">
        <f t="shared" si="42"/>
        <v>27796</v>
      </c>
      <c r="AA124" s="49">
        <f t="shared" si="43"/>
        <v>13.096984658392795</v>
      </c>
      <c r="AB124" s="49">
        <f t="shared" si="44"/>
        <v>13.096984658392795</v>
      </c>
      <c r="AC124" s="115">
        <f>Y124/$I$5</f>
        <v>158873.67223650386</v>
      </c>
      <c r="AD124" s="116">
        <f t="shared" si="45"/>
        <v>127098.93778920309</v>
      </c>
      <c r="AE124" s="117">
        <f t="shared" si="46"/>
        <v>59.886776454281666</v>
      </c>
      <c r="AF124" s="117">
        <f t="shared" si="38"/>
        <v>72.983761112674458</v>
      </c>
      <c r="AG124" s="46"/>
    </row>
    <row r="125" spans="1:33" x14ac:dyDescent="0.3">
      <c r="A125" s="12" t="s">
        <v>126</v>
      </c>
      <c r="B125" s="12" t="s">
        <v>361</v>
      </c>
      <c r="C125" s="12" t="s">
        <v>361</v>
      </c>
      <c r="D125" s="12"/>
      <c r="E125" s="12"/>
      <c r="F125" s="12" t="str">
        <f t="shared" si="48"/>
        <v>Y</v>
      </c>
      <c r="G125" s="12" t="s">
        <v>394</v>
      </c>
      <c r="H125" s="12">
        <f>VLOOKUP(A125,'Staff (19_20)'!$A$4:$D$141,2,FALSE)</f>
        <v>7965</v>
      </c>
      <c r="I125" s="12">
        <f>VLOOKUP(A125,'Staff (19_20)'!$A$4:$D$141,3,FALSE)</f>
        <v>5390</v>
      </c>
      <c r="J125" s="47">
        <f>VLOOKUP(A125,'Staff (19_20)'!$A$4:$D$141,4,FALSE)</f>
        <v>13355</v>
      </c>
      <c r="K125" s="109">
        <f t="shared" si="39"/>
        <v>38.718777876895629</v>
      </c>
      <c r="L125" s="110">
        <f>VLOOKUP(A125,'1st_Yr_Students (19_20)'!$B$4:$D$142,2,FALSE)</f>
        <v>9270</v>
      </c>
      <c r="M125" s="110">
        <f>VLOOKUP(A125,'1st_Yr_Students (19_20)'!$B$4:$D$142,3,FALSE)</f>
        <v>9575</v>
      </c>
      <c r="N125" s="118">
        <f>VLOOKUP(A125,'1st_Yr_Students (18_19)'!$B$4:$D$143,2,FALSE)</f>
        <v>9255</v>
      </c>
      <c r="O125" s="119">
        <f>VLOOKUP(A125,'1st_Yr_Students (18_19)'!$B$4:$D$143,3,FALSE)</f>
        <v>9500</v>
      </c>
      <c r="P125" s="101">
        <f>VLOOKUP(A125,'1st_Yr_Students (17_18)'!$B$4:$D$142,2,FALSE)</f>
        <v>9710</v>
      </c>
      <c r="Q125" s="113">
        <f>VLOOKUP(A125,'1st_Yr_Students (17_18)'!$B$4:$D$142,3,FALSE)</f>
        <v>10030</v>
      </c>
      <c r="R125" s="114">
        <f>VLOOKUP(A125, '1st_Yr_Students (16_17)'!$B$4:$D$142, 2, FALSE)</f>
        <v>9485</v>
      </c>
      <c r="S125" s="113">
        <f>VLOOKUP(A125, '1st_Yr_Students (16_17)'!$B$4:$D$142, 3, FALSE)</f>
        <v>9830</v>
      </c>
      <c r="T125" s="114">
        <f>VLOOKUP(A125,'1st_Yr_Students (15_16)'!$B$4:$D$143,2,FALSE)</f>
        <v>9245</v>
      </c>
      <c r="U125" s="113">
        <f>VLOOKUP(A125,'1st_Yr_Students (15_16)'!$B$4:$D$143,3,FALSE)</f>
        <v>9600</v>
      </c>
      <c r="V125" s="114">
        <f>VLOOKUP(A125,'1st_Yr_Students (14_15)'!$B$4:$D$142,2,FALSE)</f>
        <v>6800</v>
      </c>
      <c r="W125" s="47">
        <f>VLOOKUP(A125,'1st_Yr_Students (14_15)'!$B$4:$D$142,3,FALSE)</f>
        <v>7040</v>
      </c>
      <c r="X125" s="47">
        <f t="shared" si="40"/>
        <v>55575</v>
      </c>
      <c r="Y125" s="47">
        <f t="shared" si="41"/>
        <v>36500</v>
      </c>
      <c r="Z125" s="49">
        <f t="shared" si="42"/>
        <v>44460</v>
      </c>
      <c r="AA125" s="49">
        <f t="shared" si="43"/>
        <v>20.948767373440194</v>
      </c>
      <c r="AB125" s="49">
        <f t="shared" si="44"/>
        <v>59.66754525033582</v>
      </c>
      <c r="AC125" s="115">
        <f>Y125/$I$5</f>
        <v>255345.17994858613</v>
      </c>
      <c r="AD125" s="116">
        <f t="shared" si="45"/>
        <v>204276.14395886892</v>
      </c>
      <c r="AE125" s="117">
        <f t="shared" si="46"/>
        <v>96.251313984204359</v>
      </c>
      <c r="AF125" s="117">
        <f t="shared" si="38"/>
        <v>155.91885923454018</v>
      </c>
      <c r="AG125" s="46"/>
    </row>
    <row r="126" spans="1:33" x14ac:dyDescent="0.3">
      <c r="A126" s="12" t="s">
        <v>175</v>
      </c>
      <c r="B126" s="12" t="s">
        <v>361</v>
      </c>
      <c r="C126" s="12"/>
      <c r="D126" s="12"/>
      <c r="E126" s="12" t="s">
        <v>361</v>
      </c>
      <c r="F126" s="12" t="str">
        <f t="shared" si="48"/>
        <v>N</v>
      </c>
      <c r="G126" s="12" t="s">
        <v>396</v>
      </c>
      <c r="H126" s="12">
        <f>VLOOKUP(A126,'Staff (19_20)'!$A$4:$D$141,2,FALSE)</f>
        <v>380</v>
      </c>
      <c r="I126" s="12">
        <f>VLOOKUP(A126,'Staff (19_20)'!$A$4:$D$141,3,FALSE)</f>
        <v>0</v>
      </c>
      <c r="J126" s="47">
        <f>VLOOKUP(A126,'Staff (19_20)'!$A$4:$D$141,4,FALSE)</f>
        <v>0</v>
      </c>
      <c r="K126" s="109">
        <f t="shared" si="39"/>
        <v>0</v>
      </c>
      <c r="L126" s="110">
        <f>VLOOKUP(A126,'1st_Yr_Students (19_20)'!$B$4:$D$142,2,FALSE)</f>
        <v>1740</v>
      </c>
      <c r="M126" s="110">
        <f>VLOOKUP(A126,'1st_Yr_Students (19_20)'!$B$4:$D$142,3,FALSE)</f>
        <v>1805</v>
      </c>
      <c r="N126" s="118">
        <f>VLOOKUP(A126,'1st_Yr_Students (18_19)'!$B$4:$D$143,2,FALSE)</f>
        <v>1755</v>
      </c>
      <c r="O126" s="119">
        <f>VLOOKUP(A126,'1st_Yr_Students (18_19)'!$B$4:$D$143,3,FALSE)</f>
        <v>1835</v>
      </c>
      <c r="P126" s="101">
        <f>VLOOKUP(A126,'1st_Yr_Students (17_18)'!$B$4:$D$142,2,FALSE)</f>
        <v>1900</v>
      </c>
      <c r="Q126" s="113">
        <f>VLOOKUP(A126,'1st_Yr_Students (17_18)'!$B$4:$D$142,3,FALSE)</f>
        <v>1990</v>
      </c>
      <c r="R126" s="114">
        <f>VLOOKUP(A126, '1st_Yr_Students (16_17)'!$B$4:$D$142, 2, FALSE)</f>
        <v>2010</v>
      </c>
      <c r="S126" s="113">
        <f>VLOOKUP(A126, '1st_Yr_Students (16_17)'!$B$4:$D$142, 3, FALSE)</f>
        <v>2095</v>
      </c>
      <c r="T126" s="114">
        <f>VLOOKUP(A126,'1st_Yr_Students (15_16)'!$B$4:$D$143,2,FALSE)</f>
        <v>1525</v>
      </c>
      <c r="U126" s="113">
        <f>VLOOKUP(A126,'1st_Yr_Students (15_16)'!$B$4:$D$143,3,FALSE)</f>
        <v>1555</v>
      </c>
      <c r="V126" s="114">
        <f>VLOOKUP(A126,'1st_Yr_Students (14_15)'!$B$4:$D$142,2,FALSE)</f>
        <v>1520</v>
      </c>
      <c r="W126" s="47">
        <f>VLOOKUP(A126,'1st_Yr_Students (14_15)'!$B$4:$D$142,3,FALSE)</f>
        <v>1555</v>
      </c>
      <c r="X126" s="47">
        <f t="shared" si="40"/>
        <v>10835</v>
      </c>
      <c r="Y126" s="47">
        <f t="shared" si="41"/>
        <v>7195</v>
      </c>
      <c r="Z126" s="49">
        <f t="shared" si="42"/>
        <v>8668</v>
      </c>
      <c r="AA126" s="49">
        <f t="shared" si="43"/>
        <v>4.0842086278223038</v>
      </c>
      <c r="AB126" s="49">
        <f t="shared" si="44"/>
        <v>4.0842086278223038</v>
      </c>
      <c r="AC126" s="115">
        <f>X126/$I$5</f>
        <v>75799.041773778925</v>
      </c>
      <c r="AD126" s="116">
        <f t="shared" si="45"/>
        <v>60639.233419023141</v>
      </c>
      <c r="AE126" s="117">
        <f t="shared" si="46"/>
        <v>28.572136630653539</v>
      </c>
      <c r="AF126" s="117">
        <f t="shared" si="38"/>
        <v>32.656345258475845</v>
      </c>
      <c r="AG126" s="46"/>
    </row>
    <row r="127" spans="1:33" x14ac:dyDescent="0.3">
      <c r="A127" s="12" t="s">
        <v>14</v>
      </c>
      <c r="B127" s="12" t="s">
        <v>361</v>
      </c>
      <c r="C127" s="12"/>
      <c r="D127" s="12" t="s">
        <v>361</v>
      </c>
      <c r="E127" s="12" t="s">
        <v>361</v>
      </c>
      <c r="F127" s="12" t="str">
        <f t="shared" si="48"/>
        <v>N</v>
      </c>
      <c r="G127" s="12" t="s">
        <v>391</v>
      </c>
      <c r="H127" s="12">
        <f>VLOOKUP(A127,'Staff (19_20)'!$A$4:$D$141,2,FALSE)</f>
        <v>505</v>
      </c>
      <c r="I127" s="12">
        <f>VLOOKUP(A127,'Staff (19_20)'!$A$4:$D$141,3,FALSE)</f>
        <v>630</v>
      </c>
      <c r="J127" s="47">
        <f>VLOOKUP(A127,'Staff (19_20)'!$A$4:$D$141,4,FALSE)</f>
        <v>1135</v>
      </c>
      <c r="K127" s="109">
        <f t="shared" si="39"/>
        <v>3.2905887600356825</v>
      </c>
      <c r="L127" s="110">
        <f>VLOOKUP(A127,'1st_Yr_Students (19_20)'!$B$4:$D$142,2,FALSE)</f>
        <v>5670</v>
      </c>
      <c r="M127" s="110">
        <f>VLOOKUP(A127,'1st_Yr_Students (19_20)'!$B$4:$D$142,3,FALSE)</f>
        <v>5705</v>
      </c>
      <c r="N127" s="118">
        <f>VLOOKUP(A127,'1st_Yr_Students (18_19)'!$B$4:$D$143,2,FALSE)</f>
        <v>5300</v>
      </c>
      <c r="O127" s="119">
        <f>VLOOKUP(A127,'1st_Yr_Students (18_19)'!$B$4:$D$143,3,FALSE)</f>
        <v>5345</v>
      </c>
      <c r="P127" s="101">
        <f>VLOOKUP(A127,'1st_Yr_Students (17_18)'!$B$4:$D$142,2,FALSE)</f>
        <v>4925</v>
      </c>
      <c r="Q127" s="113">
        <f>VLOOKUP(A127,'1st_Yr_Students (17_18)'!$B$4:$D$142,3,FALSE)</f>
        <v>4965</v>
      </c>
      <c r="R127" s="114">
        <f>VLOOKUP(A127, '1st_Yr_Students (16_17)'!$B$4:$D$142, 2, FALSE)</f>
        <v>5450</v>
      </c>
      <c r="S127" s="113">
        <f>VLOOKUP(A127, '1st_Yr_Students (16_17)'!$B$4:$D$142, 3, FALSE)</f>
        <v>5500</v>
      </c>
      <c r="T127" s="114">
        <f>VLOOKUP(A127,'1st_Yr_Students (15_16)'!$B$4:$D$143,2,FALSE)</f>
        <v>4995</v>
      </c>
      <c r="U127" s="113">
        <f>VLOOKUP(A127,'1st_Yr_Students (15_16)'!$B$4:$D$143,3,FALSE)</f>
        <v>5055</v>
      </c>
      <c r="V127" s="114">
        <f>VLOOKUP(A127,'1st_Yr_Students (14_15)'!$B$4:$D$142,2,FALSE)</f>
        <v>4960</v>
      </c>
      <c r="W127" s="47">
        <f>VLOOKUP(A127,'1st_Yr_Students (14_15)'!$B$4:$D$142,3,FALSE)</f>
        <v>5015</v>
      </c>
      <c r="X127" s="47">
        <f t="shared" si="40"/>
        <v>31585</v>
      </c>
      <c r="Y127" s="47">
        <f t="shared" si="41"/>
        <v>20535</v>
      </c>
      <c r="Z127" s="49">
        <f t="shared" si="42"/>
        <v>25268</v>
      </c>
      <c r="AA127" s="49">
        <f t="shared" si="43"/>
        <v>11.905835672336636</v>
      </c>
      <c r="AB127" s="49">
        <f t="shared" si="44"/>
        <v>15.196424432372318</v>
      </c>
      <c r="AC127" s="115">
        <f>X127/$I$5</f>
        <v>220961.02763496144</v>
      </c>
      <c r="AD127" s="116">
        <f t="shared" si="45"/>
        <v>176768.82210796917</v>
      </c>
      <c r="AE127" s="117">
        <f t="shared" si="46"/>
        <v>83.290349375098486</v>
      </c>
      <c r="AF127" s="117">
        <f t="shared" si="38"/>
        <v>98.486773807470797</v>
      </c>
      <c r="AG127" s="46"/>
    </row>
    <row r="128" spans="1:33" x14ac:dyDescent="0.3">
      <c r="A128" s="12" t="s">
        <v>31</v>
      </c>
      <c r="B128" s="12" t="s">
        <v>361</v>
      </c>
      <c r="C128" s="12"/>
      <c r="D128" s="12"/>
      <c r="E128" s="12" t="s">
        <v>361</v>
      </c>
      <c r="F128" s="12" t="str">
        <f t="shared" si="48"/>
        <v>N</v>
      </c>
      <c r="G128" s="12" t="s">
        <v>398</v>
      </c>
      <c r="H128" s="12">
        <f>VLOOKUP(A128,'Staff (19_20)'!$A$4:$D$141,2,FALSE)</f>
        <v>650</v>
      </c>
      <c r="I128" s="12">
        <f>VLOOKUP(A128,'Staff (19_20)'!$A$4:$D$141,3,FALSE)</f>
        <v>1140</v>
      </c>
      <c r="J128" s="47">
        <f>VLOOKUP(A128,'Staff (19_20)'!$A$4:$D$141,4,FALSE)</f>
        <v>1795</v>
      </c>
      <c r="K128" s="109">
        <f t="shared" si="39"/>
        <v>5.2040588760035682</v>
      </c>
      <c r="L128" s="110">
        <f>VLOOKUP(A128,'1st_Yr_Students (19_20)'!$B$4:$D$142,2,FALSE)</f>
        <v>4250</v>
      </c>
      <c r="M128" s="110">
        <f>VLOOKUP(A128,'1st_Yr_Students (19_20)'!$B$4:$D$142,3,FALSE)</f>
        <v>5125</v>
      </c>
      <c r="N128" s="118">
        <f>VLOOKUP(A128,'1st_Yr_Students (18_19)'!$B$4:$D$143,2,FALSE)</f>
        <v>4670</v>
      </c>
      <c r="O128" s="119">
        <f>VLOOKUP(A128,'1st_Yr_Students (18_19)'!$B$4:$D$143,3,FALSE)</f>
        <v>5575</v>
      </c>
      <c r="P128" s="101">
        <f>VLOOKUP(A128,'1st_Yr_Students (17_18)'!$B$4:$D$142,2,FALSE)</f>
        <v>5265</v>
      </c>
      <c r="Q128" s="113">
        <f>VLOOKUP(A128,'1st_Yr_Students (17_18)'!$B$4:$D$142,3,FALSE)</f>
        <v>6285</v>
      </c>
      <c r="R128" s="114">
        <f>VLOOKUP(A128, '1st_Yr_Students (16_17)'!$B$4:$D$142, 2, FALSE)</f>
        <v>5590</v>
      </c>
      <c r="S128" s="113">
        <f>VLOOKUP(A128, '1st_Yr_Students (16_17)'!$B$4:$D$142, 3, FALSE)</f>
        <v>6545</v>
      </c>
      <c r="T128" s="114">
        <f>VLOOKUP(A128,'1st_Yr_Students (15_16)'!$B$4:$D$143,2,FALSE)</f>
        <v>5425</v>
      </c>
      <c r="U128" s="113">
        <f>VLOOKUP(A128,'1st_Yr_Students (15_16)'!$B$4:$D$143,3,FALSE)</f>
        <v>6305</v>
      </c>
      <c r="V128" s="114">
        <f>VLOOKUP(A128,'1st_Yr_Students (14_15)'!$B$4:$D$142,2,FALSE)</f>
        <v>5735</v>
      </c>
      <c r="W128" s="47">
        <f>VLOOKUP(A128,'1st_Yr_Students (14_15)'!$B$4:$D$142,3,FALSE)</f>
        <v>6585</v>
      </c>
      <c r="X128" s="47">
        <f t="shared" si="40"/>
        <v>36420</v>
      </c>
      <c r="Y128" s="47">
        <f t="shared" si="41"/>
        <v>25720</v>
      </c>
      <c r="Z128" s="49">
        <f t="shared" si="42"/>
        <v>29136</v>
      </c>
      <c r="AA128" s="49">
        <f t="shared" si="43"/>
        <v>13.728369010178891</v>
      </c>
      <c r="AB128" s="49">
        <f t="shared" si="44"/>
        <v>18.93242788618246</v>
      </c>
      <c r="AC128" s="115">
        <f>X128/$I$5</f>
        <v>254785.51928020566</v>
      </c>
      <c r="AD128" s="116">
        <f t="shared" si="45"/>
        <v>203828.41542416453</v>
      </c>
      <c r="AE128" s="117">
        <f t="shared" si="46"/>
        <v>96.040352200129377</v>
      </c>
      <c r="AF128" s="117">
        <f t="shared" si="38"/>
        <v>114.97278008631184</v>
      </c>
      <c r="AG128" s="46"/>
    </row>
    <row r="129" spans="1:33" x14ac:dyDescent="0.3">
      <c r="A129" s="12" t="s">
        <v>34</v>
      </c>
      <c r="B129" s="12" t="s">
        <v>361</v>
      </c>
      <c r="C129" s="12"/>
      <c r="D129" s="12" t="s">
        <v>361</v>
      </c>
      <c r="E129" s="12" t="s">
        <v>361</v>
      </c>
      <c r="F129" s="12" t="str">
        <f t="shared" si="48"/>
        <v>N</v>
      </c>
      <c r="G129" s="12" t="s">
        <v>398</v>
      </c>
      <c r="H129" s="12">
        <f>VLOOKUP(A129,'Staff (19_20)'!$A$4:$D$141,2,FALSE)</f>
        <v>465</v>
      </c>
      <c r="I129" s="12">
        <f>VLOOKUP(A129,'Staff (19_20)'!$A$4:$D$141,3,FALSE)</f>
        <v>545</v>
      </c>
      <c r="J129" s="47">
        <f>VLOOKUP(A129,'Staff (19_20)'!$A$4:$D$141,4,FALSE)</f>
        <v>1010</v>
      </c>
      <c r="K129" s="109">
        <f t="shared" si="39"/>
        <v>2.9281891168599463</v>
      </c>
      <c r="L129" s="110">
        <f>VLOOKUP(A129,'1st_Yr_Students (19_20)'!$B$4:$D$142,2,FALSE)</f>
        <v>3900</v>
      </c>
      <c r="M129" s="110">
        <f>VLOOKUP(A129,'1st_Yr_Students (19_20)'!$B$4:$D$142,3,FALSE)</f>
        <v>4200</v>
      </c>
      <c r="N129" s="118">
        <f>VLOOKUP(A129,'1st_Yr_Students (18_19)'!$B$4:$D$143,2,FALSE)</f>
        <v>3520</v>
      </c>
      <c r="O129" s="119">
        <f>VLOOKUP(A129,'1st_Yr_Students (18_19)'!$B$4:$D$143,3,FALSE)</f>
        <v>3845</v>
      </c>
      <c r="P129" s="101">
        <f>VLOOKUP(A129,'1st_Yr_Students (17_18)'!$B$4:$D$142,2,FALSE)</f>
        <v>3615</v>
      </c>
      <c r="Q129" s="113">
        <f>VLOOKUP(A129,'1st_Yr_Students (17_18)'!$B$4:$D$142,3,FALSE)</f>
        <v>3945</v>
      </c>
      <c r="R129" s="114">
        <f>VLOOKUP(A129, '1st_Yr_Students (16_17)'!$B$4:$D$142, 2, FALSE)</f>
        <v>4385</v>
      </c>
      <c r="S129" s="113">
        <f>VLOOKUP(A129, '1st_Yr_Students (16_17)'!$B$4:$D$142, 3, FALSE)</f>
        <v>4805</v>
      </c>
      <c r="T129" s="114">
        <f>VLOOKUP(A129,'1st_Yr_Students (15_16)'!$B$4:$D$143,2,FALSE)</f>
        <v>4375</v>
      </c>
      <c r="U129" s="113">
        <f>VLOOKUP(A129,'1st_Yr_Students (15_16)'!$B$4:$D$143,3,FALSE)</f>
        <v>4780</v>
      </c>
      <c r="V129" s="114">
        <f>VLOOKUP(A129,'1st_Yr_Students (14_15)'!$B$4:$D$142,2,FALSE)</f>
        <v>4525</v>
      </c>
      <c r="W129" s="47">
        <f>VLOOKUP(A129,'1st_Yr_Students (14_15)'!$B$4:$D$142,3,FALSE)</f>
        <v>4845</v>
      </c>
      <c r="X129" s="47">
        <f t="shared" si="40"/>
        <v>26420</v>
      </c>
      <c r="Y129" s="47">
        <f t="shared" si="41"/>
        <v>18375</v>
      </c>
      <c r="Z129" s="49">
        <f t="shared" si="42"/>
        <v>21136</v>
      </c>
      <c r="AA129" s="49">
        <f t="shared" si="43"/>
        <v>9.9589101935454778</v>
      </c>
      <c r="AB129" s="49">
        <f t="shared" si="44"/>
        <v>12.887099310405425</v>
      </c>
      <c r="AC129" s="115">
        <f>X129/$I$5</f>
        <v>184827.93573264781</v>
      </c>
      <c r="AD129" s="116">
        <f t="shared" si="45"/>
        <v>147862.34858611826</v>
      </c>
      <c r="AE129" s="117">
        <f t="shared" si="46"/>
        <v>69.670129190758331</v>
      </c>
      <c r="AF129" s="117">
        <f t="shared" si="38"/>
        <v>82.557228501163763</v>
      </c>
      <c r="AG129" s="46"/>
    </row>
    <row r="130" spans="1:33" x14ac:dyDescent="0.3">
      <c r="A130" s="12" t="s">
        <v>36</v>
      </c>
      <c r="B130" s="12" t="s">
        <v>361</v>
      </c>
      <c r="C130" s="12"/>
      <c r="D130" s="12" t="s">
        <v>361</v>
      </c>
      <c r="E130" s="12" t="s">
        <v>361</v>
      </c>
      <c r="F130" s="12" t="str">
        <f t="shared" si="48"/>
        <v>Y</v>
      </c>
      <c r="G130" s="12" t="s">
        <v>395</v>
      </c>
      <c r="H130" s="12">
        <f>VLOOKUP(A130,'Staff (19_20)'!$A$4:$D$141,2,FALSE)</f>
        <v>1480</v>
      </c>
      <c r="I130" s="12">
        <f>VLOOKUP(A130,'Staff (19_20)'!$A$4:$D$141,3,FALSE)</f>
        <v>1390</v>
      </c>
      <c r="J130" s="47">
        <f>VLOOKUP(A130,'Staff (19_20)'!$A$4:$D$141,4,FALSE)</f>
        <v>2870</v>
      </c>
      <c r="K130" s="109">
        <f t="shared" si="39"/>
        <v>8.3206958073148964</v>
      </c>
      <c r="L130" s="110">
        <f>VLOOKUP(A130,'1st_Yr_Students (19_20)'!$B$4:$D$142,2,FALSE)</f>
        <v>7740</v>
      </c>
      <c r="M130" s="110">
        <f>VLOOKUP(A130,'1st_Yr_Students (19_20)'!$B$4:$D$142,3,FALSE)</f>
        <v>7970</v>
      </c>
      <c r="N130" s="118">
        <f>VLOOKUP(A130,'1st_Yr_Students (18_19)'!$B$4:$D$143,2,FALSE)</f>
        <v>7855</v>
      </c>
      <c r="O130" s="119">
        <f>VLOOKUP(A130,'1st_Yr_Students (18_19)'!$B$4:$D$143,3,FALSE)</f>
        <v>8060</v>
      </c>
      <c r="P130" s="101">
        <f>VLOOKUP(A130,'1st_Yr_Students (17_18)'!$B$4:$D$142,2,FALSE)</f>
        <v>7565</v>
      </c>
      <c r="Q130" s="113">
        <f>VLOOKUP(A130,'1st_Yr_Students (17_18)'!$B$4:$D$142,3,FALSE)</f>
        <v>7755</v>
      </c>
      <c r="R130" s="114">
        <f>VLOOKUP(A130, '1st_Yr_Students (16_17)'!$B$4:$D$142, 2, FALSE)</f>
        <v>7390</v>
      </c>
      <c r="S130" s="113">
        <f>VLOOKUP(A130, '1st_Yr_Students (16_17)'!$B$4:$D$142, 3, FALSE)</f>
        <v>7570</v>
      </c>
      <c r="T130" s="114">
        <f>VLOOKUP(A130,'1st_Yr_Students (15_16)'!$B$4:$D$143,2,FALSE)</f>
        <v>6605</v>
      </c>
      <c r="U130" s="113">
        <f>VLOOKUP(A130,'1st_Yr_Students (15_16)'!$B$4:$D$143,3,FALSE)</f>
        <v>6840</v>
      </c>
      <c r="V130" s="114">
        <f>VLOOKUP(A130,'1st_Yr_Students (14_15)'!$B$4:$D$142,2,FALSE)</f>
        <v>6520</v>
      </c>
      <c r="W130" s="47">
        <f>VLOOKUP(A130,'1st_Yr_Students (14_15)'!$B$4:$D$142,3,FALSE)</f>
        <v>6720</v>
      </c>
      <c r="X130" s="47">
        <f t="shared" si="40"/>
        <v>44915</v>
      </c>
      <c r="Y130" s="47">
        <f t="shared" si="41"/>
        <v>28885</v>
      </c>
      <c r="Z130" s="49">
        <f t="shared" si="42"/>
        <v>35932</v>
      </c>
      <c r="AA130" s="49">
        <f t="shared" si="43"/>
        <v>16.930524274908976</v>
      </c>
      <c r="AB130" s="49">
        <f t="shared" si="44"/>
        <v>25.251220082223874</v>
      </c>
      <c r="AC130" s="115">
        <f>X130/$I$5</f>
        <v>314214.48650385602</v>
      </c>
      <c r="AD130" s="116">
        <f t="shared" si="45"/>
        <v>251371.58920308482</v>
      </c>
      <c r="AE130" s="117">
        <f t="shared" si="46"/>
        <v>118.44185664659008</v>
      </c>
      <c r="AF130" s="117">
        <f t="shared" si="38"/>
        <v>143.69307672881396</v>
      </c>
      <c r="AG130" s="46"/>
    </row>
    <row r="131" spans="1:33" x14ac:dyDescent="0.3">
      <c r="A131" s="12" t="s">
        <v>38</v>
      </c>
      <c r="B131" s="12" t="s">
        <v>361</v>
      </c>
      <c r="C131" s="12" t="s">
        <v>361</v>
      </c>
      <c r="D131" s="12"/>
      <c r="E131" s="12" t="s">
        <v>361</v>
      </c>
      <c r="F131" s="12" t="str">
        <f t="shared" si="48"/>
        <v>N</v>
      </c>
      <c r="G131" s="12" t="s">
        <v>399</v>
      </c>
      <c r="H131" s="12">
        <f>VLOOKUP(A131,'Staff (19_20)'!$A$4:$D$141,2,FALSE)</f>
        <v>1830</v>
      </c>
      <c r="I131" s="12">
        <f>VLOOKUP(A131,'Staff (19_20)'!$A$4:$D$141,3,FALSE)</f>
        <v>2630</v>
      </c>
      <c r="J131" s="47">
        <f>VLOOKUP(A131,'Staff (19_20)'!$A$4:$D$141,4,FALSE)</f>
        <v>4460</v>
      </c>
      <c r="K131" s="109">
        <f t="shared" si="39"/>
        <v>12.930419268510258</v>
      </c>
      <c r="L131" s="110">
        <f>VLOOKUP(A131,'1st_Yr_Students (19_20)'!$B$4:$D$142,2,FALSE)</f>
        <v>4420</v>
      </c>
      <c r="M131" s="110">
        <f>VLOOKUP(A131,'1st_Yr_Students (19_20)'!$B$4:$D$142,3,FALSE)</f>
        <v>4730</v>
      </c>
      <c r="N131" s="118">
        <f>VLOOKUP(A131,'1st_Yr_Students (18_19)'!$B$4:$D$143,2,FALSE)</f>
        <v>4555</v>
      </c>
      <c r="O131" s="119">
        <f>VLOOKUP(A131,'1st_Yr_Students (18_19)'!$B$4:$D$143,3,FALSE)</f>
        <v>4840</v>
      </c>
      <c r="P131" s="101">
        <f>VLOOKUP(A131,'1st_Yr_Students (17_18)'!$B$4:$D$142,2,FALSE)</f>
        <v>4555</v>
      </c>
      <c r="Q131" s="113">
        <f>VLOOKUP(A131,'1st_Yr_Students (17_18)'!$B$4:$D$142,3,FALSE)</f>
        <v>4830</v>
      </c>
      <c r="R131" s="114">
        <f>VLOOKUP(A131, '1st_Yr_Students (16_17)'!$B$4:$D$142, 2, FALSE)</f>
        <v>4720</v>
      </c>
      <c r="S131" s="113">
        <f>VLOOKUP(A131, '1st_Yr_Students (16_17)'!$B$4:$D$142, 3, FALSE)</f>
        <v>5005</v>
      </c>
      <c r="T131" s="114">
        <f>VLOOKUP(A131,'1st_Yr_Students (15_16)'!$B$4:$D$143,2,FALSE)</f>
        <v>4435</v>
      </c>
      <c r="U131" s="113">
        <f>VLOOKUP(A131,'1st_Yr_Students (15_16)'!$B$4:$D$143,3,FALSE)</f>
        <v>4725</v>
      </c>
      <c r="V131" s="114">
        <f>VLOOKUP(A131,'1st_Yr_Students (14_15)'!$B$4:$D$142,2,FALSE)</f>
        <v>4600</v>
      </c>
      <c r="W131" s="47">
        <f>VLOOKUP(A131,'1st_Yr_Students (14_15)'!$B$4:$D$142,3,FALSE)</f>
        <v>4880</v>
      </c>
      <c r="X131" s="47">
        <f t="shared" si="40"/>
        <v>29010</v>
      </c>
      <c r="Y131" s="47">
        <f t="shared" si="41"/>
        <v>19440</v>
      </c>
      <c r="Z131" s="49">
        <f t="shared" si="42"/>
        <v>23208</v>
      </c>
      <c r="AA131" s="49">
        <f t="shared" si="43"/>
        <v>10.935200027053533</v>
      </c>
      <c r="AB131" s="49">
        <f t="shared" si="44"/>
        <v>23.865619295563789</v>
      </c>
      <c r="AC131" s="115">
        <f>Y131/$I$5</f>
        <v>135997.54241645243</v>
      </c>
      <c r="AD131" s="116">
        <f t="shared" si="45"/>
        <v>108798.03393316195</v>
      </c>
      <c r="AE131" s="117">
        <f t="shared" si="46"/>
        <v>51.263713530217323</v>
      </c>
      <c r="AF131" s="117">
        <f t="shared" si="38"/>
        <v>75.12933282578112</v>
      </c>
      <c r="AG131" s="46"/>
    </row>
    <row r="132" spans="1:33" x14ac:dyDescent="0.3">
      <c r="A132" s="12" t="s">
        <v>186</v>
      </c>
      <c r="B132" s="12" t="s">
        <v>361</v>
      </c>
      <c r="C132" s="12"/>
      <c r="D132" s="12"/>
      <c r="E132" s="12" t="s">
        <v>361</v>
      </c>
      <c r="F132" s="12" t="str">
        <f t="shared" si="48"/>
        <v>N</v>
      </c>
      <c r="G132" s="12" t="s">
        <v>393</v>
      </c>
      <c r="H132" s="12">
        <f>VLOOKUP(A132,'Staff (19_20)'!$A$4:$D$141,2,FALSE)</f>
        <v>600</v>
      </c>
      <c r="I132" s="12">
        <f>VLOOKUP(A132,'Staff (19_20)'!$A$4:$D$141,3,FALSE)</f>
        <v>0</v>
      </c>
      <c r="J132" s="47">
        <f>VLOOKUP(A132,'Staff (19_20)'!$A$4:$D$141,4,FALSE)</f>
        <v>0</v>
      </c>
      <c r="K132" s="109">
        <f t="shared" si="39"/>
        <v>0</v>
      </c>
      <c r="L132" s="110">
        <f>VLOOKUP(A132,'1st_Yr_Students (19_20)'!$B$4:$D$142,2,FALSE)</f>
        <v>2800</v>
      </c>
      <c r="M132" s="110">
        <f>VLOOKUP(A132,'1st_Yr_Students (19_20)'!$B$4:$D$142,3,FALSE)</f>
        <v>3025</v>
      </c>
      <c r="N132" s="118">
        <f>VLOOKUP(A132,'1st_Yr_Students (18_19)'!$B$4:$D$143,2,FALSE)</f>
        <v>2935</v>
      </c>
      <c r="O132" s="119">
        <f>VLOOKUP(A132,'1st_Yr_Students (18_19)'!$B$4:$D$143,3,FALSE)</f>
        <v>3180</v>
      </c>
      <c r="P132" s="101">
        <f>VLOOKUP(A132,'1st_Yr_Students (17_18)'!$B$4:$D$142,2,FALSE)</f>
        <v>3095</v>
      </c>
      <c r="Q132" s="113">
        <f>VLOOKUP(A132,'1st_Yr_Students (17_18)'!$B$4:$D$142,3,FALSE)</f>
        <v>3390</v>
      </c>
      <c r="R132" s="114">
        <f>VLOOKUP(A132, '1st_Yr_Students (16_17)'!$B$4:$D$142, 2, FALSE)</f>
        <v>3330</v>
      </c>
      <c r="S132" s="113">
        <f>VLOOKUP(A132, '1st_Yr_Students (16_17)'!$B$4:$D$142, 3, FALSE)</f>
        <v>3645</v>
      </c>
      <c r="T132" s="114">
        <f>VLOOKUP(A132,'1st_Yr_Students (15_16)'!$B$4:$D$143,2,FALSE)</f>
        <v>2980</v>
      </c>
      <c r="U132" s="113">
        <f>VLOOKUP(A132,'1st_Yr_Students (15_16)'!$B$4:$D$143,3,FALSE)</f>
        <v>3245</v>
      </c>
      <c r="V132" s="114">
        <f>VLOOKUP(A132,'1st_Yr_Students (14_15)'!$B$4:$D$142,2,FALSE)</f>
        <v>3010</v>
      </c>
      <c r="W132" s="47">
        <f>VLOOKUP(A132,'1st_Yr_Students (14_15)'!$B$4:$D$142,3,FALSE)</f>
        <v>3255</v>
      </c>
      <c r="X132" s="47">
        <f t="shared" si="40"/>
        <v>19740</v>
      </c>
      <c r="Y132" s="47">
        <f t="shared" si="41"/>
        <v>13535</v>
      </c>
      <c r="Z132" s="49">
        <f t="shared" si="42"/>
        <v>15792</v>
      </c>
      <c r="AA132" s="49">
        <f t="shared" si="43"/>
        <v>7.4409117040343586</v>
      </c>
      <c r="AB132" s="49">
        <f t="shared" si="44"/>
        <v>7.4409117040343586</v>
      </c>
      <c r="AC132" s="115">
        <f>X132/$I$5</f>
        <v>138096.26992287918</v>
      </c>
      <c r="AD132" s="116">
        <f t="shared" si="45"/>
        <v>110477.01593830335</v>
      </c>
      <c r="AE132" s="117">
        <f t="shared" si="46"/>
        <v>52.054820220498463</v>
      </c>
      <c r="AF132" s="117">
        <f t="shared" si="38"/>
        <v>59.495731924532819</v>
      </c>
      <c r="AG132" s="46"/>
    </row>
    <row r="133" spans="1:33" x14ac:dyDescent="0.3">
      <c r="A133" s="12" t="s">
        <v>55</v>
      </c>
      <c r="B133" s="12" t="s">
        <v>361</v>
      </c>
      <c r="C133" s="12"/>
      <c r="D133" s="12" t="s">
        <v>361</v>
      </c>
      <c r="E133" s="12" t="s">
        <v>361</v>
      </c>
      <c r="F133" s="12" t="str">
        <f t="shared" si="48"/>
        <v>Y</v>
      </c>
      <c r="G133" s="12" t="s">
        <v>391</v>
      </c>
      <c r="H133" s="12">
        <f>VLOOKUP(A133,'Staff (19_20)'!$A$4:$D$141,2,FALSE)</f>
        <v>1970</v>
      </c>
      <c r="I133" s="12">
        <f>VLOOKUP(A133,'Staff (19_20)'!$A$4:$D$141,3,FALSE)</f>
        <v>1375</v>
      </c>
      <c r="J133" s="47">
        <f>VLOOKUP(A133,'Staff (19_20)'!$A$4:$D$141,4,FALSE)</f>
        <v>3345</v>
      </c>
      <c r="K133" s="109">
        <f t="shared" si="39"/>
        <v>9.697814451382694</v>
      </c>
      <c r="L133" s="110">
        <f>VLOOKUP(A133,'1st_Yr_Students (19_20)'!$B$4:$D$142,2,FALSE)</f>
        <v>8615</v>
      </c>
      <c r="M133" s="110">
        <f>VLOOKUP(A133,'1st_Yr_Students (19_20)'!$B$4:$D$142,3,FALSE)</f>
        <v>8705</v>
      </c>
      <c r="N133" s="118">
        <f>VLOOKUP(A133,'1st_Yr_Students (18_19)'!$B$4:$D$143,2,FALSE)</f>
        <v>8585</v>
      </c>
      <c r="O133" s="119">
        <f>VLOOKUP(A133,'1st_Yr_Students (18_19)'!$B$4:$D$143,3,FALSE)</f>
        <v>8715</v>
      </c>
      <c r="P133" s="101">
        <f>VLOOKUP(A133,'1st_Yr_Students (17_18)'!$B$4:$D$142,2,FALSE)</f>
        <v>9020</v>
      </c>
      <c r="Q133" s="113">
        <f>VLOOKUP(A133,'1st_Yr_Students (17_18)'!$B$4:$D$142,3,FALSE)</f>
        <v>9110</v>
      </c>
      <c r="R133" s="114">
        <f>VLOOKUP(A133, '1st_Yr_Students (16_17)'!$B$4:$D$142, 2, FALSE)</f>
        <v>9380</v>
      </c>
      <c r="S133" s="113">
        <f>VLOOKUP(A133, '1st_Yr_Students (16_17)'!$B$4:$D$142, 3, FALSE)</f>
        <v>9510</v>
      </c>
      <c r="T133" s="114">
        <f>VLOOKUP(A133,'1st_Yr_Students (15_16)'!$B$4:$D$143,2,FALSE)</f>
        <v>9575</v>
      </c>
      <c r="U133" s="113">
        <f>VLOOKUP(A133,'1st_Yr_Students (15_16)'!$B$4:$D$143,3,FALSE)</f>
        <v>9720</v>
      </c>
      <c r="V133" s="114">
        <f>VLOOKUP(A133,'1st_Yr_Students (14_15)'!$B$4:$D$142,2,FALSE)</f>
        <v>9895</v>
      </c>
      <c r="W133" s="47">
        <f>VLOOKUP(A133,'1st_Yr_Students (14_15)'!$B$4:$D$142,3,FALSE)</f>
        <v>10015</v>
      </c>
      <c r="X133" s="47">
        <f t="shared" si="40"/>
        <v>55775</v>
      </c>
      <c r="Y133" s="47">
        <f t="shared" si="41"/>
        <v>38355</v>
      </c>
      <c r="Z133" s="49">
        <f t="shared" si="42"/>
        <v>44620</v>
      </c>
      <c r="AA133" s="49">
        <f t="shared" si="43"/>
        <v>21.024156549772865</v>
      </c>
      <c r="AB133" s="49">
        <f t="shared" si="44"/>
        <v>30.721971001155559</v>
      </c>
      <c r="AC133" s="115">
        <f>X133/$I$5</f>
        <v>390188.42223650386</v>
      </c>
      <c r="AD133" s="116">
        <f t="shared" si="45"/>
        <v>312150.73778920312</v>
      </c>
      <c r="AE133" s="117">
        <f t="shared" si="46"/>
        <v>147.07991883476706</v>
      </c>
      <c r="AF133" s="117">
        <f t="shared" si="38"/>
        <v>177.80188983592262</v>
      </c>
      <c r="AG133" s="46"/>
    </row>
    <row r="134" spans="1:33" x14ac:dyDescent="0.3">
      <c r="A134" s="12" t="s">
        <v>204</v>
      </c>
      <c r="B134" s="12" t="s">
        <v>361</v>
      </c>
      <c r="C134" s="12"/>
      <c r="D134" s="12"/>
      <c r="E134" s="12"/>
      <c r="F134" s="12" t="str">
        <f t="shared" si="48"/>
        <v>N</v>
      </c>
      <c r="G134" s="12" t="s">
        <v>394</v>
      </c>
      <c r="H134" s="12">
        <f>VLOOKUP(A134,'Staff (19_20)'!$A$4:$D$141,2,FALSE)</f>
        <v>105</v>
      </c>
      <c r="I134" s="12">
        <f>VLOOKUP(A134,'Staff (19_20)'!$A$4:$D$141,3,FALSE)</f>
        <v>0</v>
      </c>
      <c r="J134" s="47">
        <f>VLOOKUP(A134,'Staff (19_20)'!$A$4:$D$141,4,FALSE)</f>
        <v>0</v>
      </c>
      <c r="K134" s="109">
        <f t="shared" si="39"/>
        <v>0</v>
      </c>
      <c r="L134" s="110">
        <f>VLOOKUP(A134,'1st_Yr_Students (19_20)'!$B$4:$D$142,2,FALSE)</f>
        <v>70</v>
      </c>
      <c r="M134" s="110">
        <f>VLOOKUP(A134,'1st_Yr_Students (19_20)'!$B$4:$D$142,3,FALSE)</f>
        <v>70</v>
      </c>
      <c r="N134" s="118">
        <f>VLOOKUP(A134,'1st_Yr_Students (18_19)'!$B$4:$D$143,2,FALSE)</f>
        <v>50</v>
      </c>
      <c r="O134" s="119">
        <f>VLOOKUP(A134,'1st_Yr_Students (18_19)'!$B$4:$D$143,3,FALSE)</f>
        <v>55</v>
      </c>
      <c r="P134" s="101">
        <f>VLOOKUP(A134,'1st_Yr_Students (17_18)'!$B$4:$D$142,2,FALSE)</f>
        <v>50</v>
      </c>
      <c r="Q134" s="113">
        <f>VLOOKUP(A134,'1st_Yr_Students (17_18)'!$B$4:$D$142,3,FALSE)</f>
        <v>55</v>
      </c>
      <c r="R134" s="114">
        <f>VLOOKUP(A134, '1st_Yr_Students (16_17)'!$B$4:$D$142, 2, FALSE)</f>
        <v>45</v>
      </c>
      <c r="S134" s="113">
        <f>VLOOKUP(A134, '1st_Yr_Students (16_17)'!$B$4:$D$142, 3, FALSE)</f>
        <v>50</v>
      </c>
      <c r="T134" s="114">
        <f>VLOOKUP(A134,'1st_Yr_Students (15_16)'!$B$4:$D$143,2,FALSE)</f>
        <v>45</v>
      </c>
      <c r="U134" s="113">
        <f>VLOOKUP(A134,'1st_Yr_Students (15_16)'!$B$4:$D$143,3,FALSE)</f>
        <v>50</v>
      </c>
      <c r="V134" s="114">
        <f>VLOOKUP(A134,'1st_Yr_Students (14_15)'!$B$4:$D$142,2,FALSE)</f>
        <v>60</v>
      </c>
      <c r="W134" s="47">
        <f>VLOOKUP(A134,'1st_Yr_Students (14_15)'!$B$4:$D$142,3,FALSE)</f>
        <v>60</v>
      </c>
      <c r="X134" s="47">
        <f t="shared" si="40"/>
        <v>340</v>
      </c>
      <c r="Y134" s="47">
        <f t="shared" si="41"/>
        <v>215</v>
      </c>
      <c r="Z134" s="49">
        <f t="shared" si="42"/>
        <v>272</v>
      </c>
      <c r="AA134" s="49">
        <f t="shared" si="43"/>
        <v>0.12816159976553607</v>
      </c>
      <c r="AB134" s="49">
        <f t="shared" si="44"/>
        <v>0.12816159976553607</v>
      </c>
      <c r="AC134" s="115">
        <f>X134/$I$5</f>
        <v>2378.5578406169666</v>
      </c>
      <c r="AD134" s="116">
        <f t="shared" si="45"/>
        <v>1902.8462724935735</v>
      </c>
      <c r="AE134" s="117">
        <f t="shared" si="46"/>
        <v>0.89658758231861591</v>
      </c>
      <c r="AF134" s="117">
        <f t="shared" si="38"/>
        <v>1.0247491820841519</v>
      </c>
      <c r="AG134" s="46"/>
    </row>
    <row r="135" spans="1:33" x14ac:dyDescent="0.3">
      <c r="A135" s="12" t="s">
        <v>86</v>
      </c>
      <c r="B135" s="12" t="s">
        <v>361</v>
      </c>
      <c r="C135" s="12"/>
      <c r="D135" s="12" t="s">
        <v>361</v>
      </c>
      <c r="E135" s="12" t="s">
        <v>361</v>
      </c>
      <c r="F135" s="12" t="str">
        <f t="shared" si="48"/>
        <v>Y</v>
      </c>
      <c r="G135" s="12" t="s">
        <v>399</v>
      </c>
      <c r="H135" s="12">
        <f>VLOOKUP(A135,'Staff (19_20)'!$A$4:$D$141,2,FALSE)</f>
        <v>1555</v>
      </c>
      <c r="I135" s="12">
        <f>VLOOKUP(A135,'Staff (19_20)'!$A$4:$D$141,3,FALSE)</f>
        <v>1420</v>
      </c>
      <c r="J135" s="47">
        <f>VLOOKUP(A135,'Staff (19_20)'!$A$4:$D$141,4,FALSE)</f>
        <v>2975</v>
      </c>
      <c r="K135" s="109">
        <f t="shared" si="39"/>
        <v>8.6251115075825151</v>
      </c>
      <c r="L135" s="110">
        <f>VLOOKUP(A135,'1st_Yr_Students (19_20)'!$B$4:$D$142,2,FALSE)</f>
        <v>9155</v>
      </c>
      <c r="M135" s="110">
        <f>VLOOKUP(A135,'1st_Yr_Students (19_20)'!$B$4:$D$142,3,FALSE)</f>
        <v>9570</v>
      </c>
      <c r="N135" s="118">
        <f>VLOOKUP(A135,'1st_Yr_Students (18_19)'!$B$4:$D$143,2,FALSE)</f>
        <v>9510</v>
      </c>
      <c r="O135" s="119">
        <f>VLOOKUP(A135,'1st_Yr_Students (18_19)'!$B$4:$D$143,3,FALSE)</f>
        <v>9925</v>
      </c>
      <c r="P135" s="101">
        <f>VLOOKUP(A135,'1st_Yr_Students (17_18)'!$B$4:$D$142,2,FALSE)</f>
        <v>9405</v>
      </c>
      <c r="Q135" s="113">
        <f>VLOOKUP(A135,'1st_Yr_Students (17_18)'!$B$4:$D$142,3,FALSE)</f>
        <v>9845</v>
      </c>
      <c r="R135" s="114">
        <f>VLOOKUP(A135, '1st_Yr_Students (16_17)'!$B$4:$D$142, 2, FALSE)</f>
        <v>9350</v>
      </c>
      <c r="S135" s="113">
        <f>VLOOKUP(A135, '1st_Yr_Students (16_17)'!$B$4:$D$142, 3, FALSE)</f>
        <v>9770</v>
      </c>
      <c r="T135" s="114">
        <f>VLOOKUP(A135,'1st_Yr_Students (15_16)'!$B$4:$D$143,2,FALSE)</f>
        <v>9550</v>
      </c>
      <c r="U135" s="113">
        <f>VLOOKUP(A135,'1st_Yr_Students (15_16)'!$B$4:$D$143,3,FALSE)</f>
        <v>10020</v>
      </c>
      <c r="V135" s="114">
        <f>VLOOKUP(A135,'1st_Yr_Students (14_15)'!$B$4:$D$142,2,FALSE)</f>
        <v>9400</v>
      </c>
      <c r="W135" s="47">
        <f>VLOOKUP(A135,'1st_Yr_Students (14_15)'!$B$4:$D$142,3,FALSE)</f>
        <v>9855</v>
      </c>
      <c r="X135" s="47">
        <f t="shared" si="40"/>
        <v>58985</v>
      </c>
      <c r="Y135" s="47">
        <f t="shared" si="41"/>
        <v>39490</v>
      </c>
      <c r="Z135" s="49">
        <f t="shared" si="42"/>
        <v>47188</v>
      </c>
      <c r="AA135" s="49">
        <f t="shared" si="43"/>
        <v>22.23415282991219</v>
      </c>
      <c r="AB135" s="49">
        <f t="shared" si="44"/>
        <v>30.859264337494707</v>
      </c>
      <c r="AC135" s="115">
        <f>X135/$I$5</f>
        <v>412644.80655526993</v>
      </c>
      <c r="AD135" s="116">
        <f t="shared" si="45"/>
        <v>330115.84524421598</v>
      </c>
      <c r="AE135" s="117">
        <f t="shared" si="46"/>
        <v>155.54476042077519</v>
      </c>
      <c r="AF135" s="117">
        <f t="shared" ref="AF135:AF145" si="49">AE135+AB135</f>
        <v>186.40402475826988</v>
      </c>
      <c r="AG135" s="46"/>
    </row>
    <row r="136" spans="1:33" x14ac:dyDescent="0.3">
      <c r="A136" s="12" t="s">
        <v>237</v>
      </c>
      <c r="B136" s="12" t="s">
        <v>361</v>
      </c>
      <c r="C136" s="12" t="s">
        <v>361</v>
      </c>
      <c r="D136" s="12" t="s">
        <v>361</v>
      </c>
      <c r="E136" s="12" t="s">
        <v>361</v>
      </c>
      <c r="F136" s="12" t="str">
        <f t="shared" si="48"/>
        <v>Y</v>
      </c>
      <c r="G136" s="12" t="s">
        <v>395</v>
      </c>
      <c r="H136" s="12">
        <f>VLOOKUP(A136,'Staff (19_20)'!$A$4:$D$141,2,FALSE)</f>
        <v>3605</v>
      </c>
      <c r="I136" s="12">
        <f>VLOOKUP(A136,'Staff (19_20)'!$A$4:$D$141,3,FALSE)</f>
        <v>0</v>
      </c>
      <c r="J136" s="47">
        <f>VLOOKUP(A136,'Staff (19_20)'!$A$4:$D$141,4,FALSE)</f>
        <v>0</v>
      </c>
      <c r="K136" s="109">
        <f t="shared" si="39"/>
        <v>0</v>
      </c>
      <c r="L136" s="110">
        <f>VLOOKUP(A136,'1st_Yr_Students (19_20)'!$B$4:$D$142,2,FALSE)</f>
        <v>9250</v>
      </c>
      <c r="M136" s="110">
        <f>VLOOKUP(A136,'1st_Yr_Students (19_20)'!$B$4:$D$142,3,FALSE)</f>
        <v>9480</v>
      </c>
      <c r="N136" s="118">
        <f>VLOOKUP(A136,'1st_Yr_Students (18_19)'!$B$4:$D$143,2,FALSE)</f>
        <v>8850</v>
      </c>
      <c r="O136" s="119">
        <f>VLOOKUP(A136,'1st_Yr_Students (18_19)'!$B$4:$D$143,3,FALSE)</f>
        <v>9090</v>
      </c>
      <c r="P136" s="101">
        <f>VLOOKUP(A136,'1st_Yr_Students (17_18)'!$B$4:$D$142,2,FALSE)</f>
        <v>8730</v>
      </c>
      <c r="Q136" s="113">
        <f>VLOOKUP(A136,'1st_Yr_Students (17_18)'!$B$4:$D$142,3,FALSE)</f>
        <v>8945</v>
      </c>
      <c r="R136" s="114">
        <f>VLOOKUP(A136, '1st_Yr_Students (16_17)'!$B$4:$D$142, 2, FALSE)</f>
        <v>8860</v>
      </c>
      <c r="S136" s="113">
        <f>VLOOKUP(A136, '1st_Yr_Students (16_17)'!$B$4:$D$142, 3, FALSE)</f>
        <v>9120</v>
      </c>
      <c r="T136" s="114">
        <f>VLOOKUP(A136,'1st_Yr_Students (15_16)'!$B$4:$D$143,2,FALSE)</f>
        <v>8730</v>
      </c>
      <c r="U136" s="113">
        <f>VLOOKUP(A136,'1st_Yr_Students (15_16)'!$B$4:$D$143,3,FALSE)</f>
        <v>9010</v>
      </c>
      <c r="V136" s="114">
        <f>VLOOKUP(A136,'1st_Yr_Students (14_15)'!$B$4:$D$142,2,FALSE)</f>
        <v>8185</v>
      </c>
      <c r="W136" s="47">
        <f>VLOOKUP(A136,'1st_Yr_Students (14_15)'!$B$4:$D$142,3,FALSE)</f>
        <v>8450</v>
      </c>
      <c r="X136" s="47">
        <f t="shared" si="40"/>
        <v>54095</v>
      </c>
      <c r="Y136" s="47">
        <f t="shared" si="41"/>
        <v>35525</v>
      </c>
      <c r="Z136" s="49">
        <f t="shared" si="42"/>
        <v>43276</v>
      </c>
      <c r="AA136" s="49">
        <f t="shared" si="43"/>
        <v>20.390887468578452</v>
      </c>
      <c r="AB136" s="49">
        <f t="shared" si="44"/>
        <v>20.390887468578452</v>
      </c>
      <c r="AC136" s="115">
        <f>Y136/$I$5</f>
        <v>248524.31555269923</v>
      </c>
      <c r="AD136" s="116">
        <f t="shared" si="45"/>
        <v>198819.45244215941</v>
      </c>
      <c r="AE136" s="117">
        <f t="shared" si="46"/>
        <v>93.680217240790682</v>
      </c>
      <c r="AF136" s="117">
        <f t="shared" si="49"/>
        <v>114.07110470936914</v>
      </c>
      <c r="AG136" s="46"/>
    </row>
    <row r="137" spans="1:33" x14ac:dyDescent="0.3">
      <c r="A137" s="12" t="s">
        <v>89</v>
      </c>
      <c r="B137" s="12" t="s">
        <v>361</v>
      </c>
      <c r="C137" s="12"/>
      <c r="D137" s="12" t="s">
        <v>361</v>
      </c>
      <c r="E137" s="12" t="s">
        <v>361</v>
      </c>
      <c r="F137" s="12" t="str">
        <f t="shared" si="48"/>
        <v>Y</v>
      </c>
      <c r="G137" s="12" t="s">
        <v>393</v>
      </c>
      <c r="H137" s="12">
        <f>VLOOKUP(A137,'Staff (19_20)'!$A$4:$D$141,2,FALSE)</f>
        <v>1370</v>
      </c>
      <c r="I137" s="12">
        <f>VLOOKUP(A137,'Staff (19_20)'!$A$4:$D$141,3,FALSE)</f>
        <v>1385</v>
      </c>
      <c r="J137" s="47">
        <f>VLOOKUP(A137,'Staff (19_20)'!$A$4:$D$141,4,FALSE)</f>
        <v>2755</v>
      </c>
      <c r="K137" s="109">
        <f t="shared" ref="K137:K168" si="50">J137*$D$2</f>
        <v>7.9872881355932197</v>
      </c>
      <c r="L137" s="110">
        <f>VLOOKUP(A137,'1st_Yr_Students (19_20)'!$B$4:$D$142,2,FALSE)</f>
        <v>6110</v>
      </c>
      <c r="M137" s="110">
        <f>VLOOKUP(A137,'1st_Yr_Students (19_20)'!$B$4:$D$142,3,FALSE)</f>
        <v>6365</v>
      </c>
      <c r="N137" s="118">
        <f>VLOOKUP(A137,'1st_Yr_Students (18_19)'!$B$4:$D$143,2,FALSE)</f>
        <v>6745</v>
      </c>
      <c r="O137" s="119">
        <f>VLOOKUP(A137,'1st_Yr_Students (18_19)'!$B$4:$D$143,3,FALSE)</f>
        <v>7020</v>
      </c>
      <c r="P137" s="101">
        <f>VLOOKUP(A137,'1st_Yr_Students (17_18)'!$B$4:$D$142,2,FALSE)</f>
        <v>7370</v>
      </c>
      <c r="Q137" s="113">
        <f>VLOOKUP(A137,'1st_Yr_Students (17_18)'!$B$4:$D$142,3,FALSE)</f>
        <v>7685</v>
      </c>
      <c r="R137" s="114">
        <f>VLOOKUP(A137, '1st_Yr_Students (16_17)'!$B$4:$D$142, 2, FALSE)</f>
        <v>7740</v>
      </c>
      <c r="S137" s="113">
        <f>VLOOKUP(A137, '1st_Yr_Students (16_17)'!$B$4:$D$142, 3, FALSE)</f>
        <v>8060</v>
      </c>
      <c r="T137" s="114">
        <f>VLOOKUP(A137,'1st_Yr_Students (15_16)'!$B$4:$D$143,2,FALSE)</f>
        <v>7720</v>
      </c>
      <c r="U137" s="113">
        <f>VLOOKUP(A137,'1st_Yr_Students (15_16)'!$B$4:$D$143,3,FALSE)</f>
        <v>7985</v>
      </c>
      <c r="V137" s="114">
        <f>VLOOKUP(A137,'1st_Yr_Students (14_15)'!$B$4:$D$142,2,FALSE)</f>
        <v>10095</v>
      </c>
      <c r="W137" s="47">
        <f>VLOOKUP(A137,'1st_Yr_Students (14_15)'!$B$4:$D$142,3,FALSE)</f>
        <v>10395</v>
      </c>
      <c r="X137" s="47">
        <f t="shared" ref="X137:X168" si="51">W137+U137+S137+Q137+O137+M137</f>
        <v>47510</v>
      </c>
      <c r="Y137" s="47">
        <f t="shared" ref="Y137:Y145" si="52">W137+U137+S137+Q137</f>
        <v>34125</v>
      </c>
      <c r="Z137" s="49">
        <f t="shared" ref="Z137:Z145" si="53">X137*$I$4</f>
        <v>38008</v>
      </c>
      <c r="AA137" s="49">
        <f t="shared" ref="AA137:AA168" si="54">Z137*$D$3</f>
        <v>17.908698837825348</v>
      </c>
      <c r="AB137" s="49">
        <f t="shared" ref="AB137:AB168" si="55">K137+AA137</f>
        <v>25.895986973418566</v>
      </c>
      <c r="AC137" s="115">
        <f t="shared" ref="AC137:AC145" si="56">X137/$I$5</f>
        <v>332368.4794344473</v>
      </c>
      <c r="AD137" s="116">
        <f t="shared" ref="AD137:AD168" si="57">AC137*$I$4</f>
        <v>265894.78354755783</v>
      </c>
      <c r="AE137" s="117">
        <f t="shared" ref="AE137:AE168" si="58">AD137*$D$3</f>
        <v>125.28492951752187</v>
      </c>
      <c r="AF137" s="117">
        <f t="shared" si="49"/>
        <v>151.18091649094043</v>
      </c>
      <c r="AG137" s="46"/>
    </row>
    <row r="138" spans="1:33" x14ac:dyDescent="0.3">
      <c r="A138" s="12" t="s">
        <v>127</v>
      </c>
      <c r="B138" s="12" t="s">
        <v>361</v>
      </c>
      <c r="C138" s="12"/>
      <c r="D138" s="12"/>
      <c r="E138" s="12" t="s">
        <v>361</v>
      </c>
      <c r="F138" s="12" t="str">
        <f t="shared" si="48"/>
        <v>Y</v>
      </c>
      <c r="G138" s="12" t="s">
        <v>320</v>
      </c>
      <c r="H138" s="12">
        <f>VLOOKUP(A138,'Staff (19_20)'!$A$4:$D$141,2,FALSE)</f>
        <v>1720</v>
      </c>
      <c r="I138" s="12">
        <f>VLOOKUP(A138,'Staff (19_20)'!$A$4:$D$141,3,FALSE)</f>
        <v>1025</v>
      </c>
      <c r="J138" s="47">
        <f>VLOOKUP(A138,'Staff (19_20)'!$A$4:$D$141,4,FALSE)</f>
        <v>2740</v>
      </c>
      <c r="K138" s="109">
        <f t="shared" si="50"/>
        <v>7.9438001784121317</v>
      </c>
      <c r="L138" s="110">
        <f>VLOOKUP(A138,'1st_Yr_Students (19_20)'!$B$4:$D$142,2,FALSE)</f>
        <v>2120</v>
      </c>
      <c r="M138" s="110">
        <f>VLOOKUP(A138,'1st_Yr_Students (19_20)'!$B$4:$D$142,3,FALSE)</f>
        <v>8725</v>
      </c>
      <c r="N138" s="118">
        <f>VLOOKUP(A138,'1st_Yr_Students (18_19)'!$B$4:$D$143,2,FALSE)</f>
        <v>1795</v>
      </c>
      <c r="O138" s="119">
        <f>VLOOKUP(A138,'1st_Yr_Students (18_19)'!$B$4:$D$143,3,FALSE)</f>
        <v>8830</v>
      </c>
      <c r="P138" s="101">
        <f>VLOOKUP(A138,'1st_Yr_Students (17_18)'!$B$4:$D$142,2,FALSE)</f>
        <v>1735</v>
      </c>
      <c r="Q138" s="113">
        <f>VLOOKUP(A138,'1st_Yr_Students (17_18)'!$B$4:$D$142,3,FALSE)</f>
        <v>9055</v>
      </c>
      <c r="R138" s="114">
        <f>VLOOKUP(A138, '1st_Yr_Students (16_17)'!$B$4:$D$142, 2, FALSE)</f>
        <v>1725</v>
      </c>
      <c r="S138" s="113">
        <f>VLOOKUP(A138, '1st_Yr_Students (16_17)'!$B$4:$D$142, 3, FALSE)</f>
        <v>9310</v>
      </c>
      <c r="T138" s="114">
        <f>VLOOKUP(A138,'1st_Yr_Students (15_16)'!$B$4:$D$143,2,FALSE)</f>
        <v>1615</v>
      </c>
      <c r="U138" s="113">
        <f>VLOOKUP(A138,'1st_Yr_Students (15_16)'!$B$4:$D$143,3,FALSE)</f>
        <v>10220</v>
      </c>
      <c r="V138" s="114">
        <f>VLOOKUP(A138,'1st_Yr_Students (14_15)'!$B$4:$D$142,2,FALSE)</f>
        <v>1705</v>
      </c>
      <c r="W138" s="47">
        <f>VLOOKUP(A138,'1st_Yr_Students (14_15)'!$B$4:$D$142,3,FALSE)</f>
        <v>11630</v>
      </c>
      <c r="X138" s="47">
        <f t="shared" si="51"/>
        <v>57770</v>
      </c>
      <c r="Y138" s="47">
        <f t="shared" si="52"/>
        <v>40215</v>
      </c>
      <c r="Z138" s="49">
        <f t="shared" si="53"/>
        <v>46216</v>
      </c>
      <c r="AA138" s="49">
        <f t="shared" si="54"/>
        <v>21.776163583691229</v>
      </c>
      <c r="AB138" s="49">
        <f t="shared" si="55"/>
        <v>29.719963762103362</v>
      </c>
      <c r="AC138" s="115">
        <f t="shared" si="56"/>
        <v>404144.96015424165</v>
      </c>
      <c r="AD138" s="116">
        <f t="shared" si="57"/>
        <v>323315.96812339337</v>
      </c>
      <c r="AE138" s="117">
        <f t="shared" si="58"/>
        <v>152.3407783251366</v>
      </c>
      <c r="AF138" s="117">
        <f t="shared" si="49"/>
        <v>182.06074208723996</v>
      </c>
      <c r="AG138" s="46"/>
    </row>
    <row r="139" spans="1:33" x14ac:dyDescent="0.3">
      <c r="A139" s="12" t="s">
        <v>118</v>
      </c>
      <c r="B139" s="12" t="s">
        <v>361</v>
      </c>
      <c r="C139" s="12"/>
      <c r="D139" s="12"/>
      <c r="E139" s="12" t="s">
        <v>361</v>
      </c>
      <c r="F139" s="12" t="str">
        <f t="shared" si="48"/>
        <v>N</v>
      </c>
      <c r="G139" s="12" t="s">
        <v>391</v>
      </c>
      <c r="H139" s="12">
        <f>VLOOKUP(A139,'Staff (19_20)'!$A$4:$D$141,2,FALSE)</f>
        <v>235</v>
      </c>
      <c r="I139" s="12">
        <f>VLOOKUP(A139,'Staff (19_20)'!$A$4:$D$141,3,FALSE)</f>
        <v>290</v>
      </c>
      <c r="J139" s="47">
        <f>VLOOKUP(A139,'Staff (19_20)'!$A$4:$D$141,4,FALSE)</f>
        <v>525</v>
      </c>
      <c r="K139" s="109">
        <f t="shared" si="50"/>
        <v>1.5220785013380909</v>
      </c>
      <c r="L139" s="110">
        <f>VLOOKUP(A139,'1st_Yr_Students (19_20)'!$B$4:$D$142,2,FALSE)</f>
        <v>4470</v>
      </c>
      <c r="M139" s="110">
        <f>VLOOKUP(A139,'1st_Yr_Students (19_20)'!$B$4:$D$142,3,FALSE)</f>
        <v>4495</v>
      </c>
      <c r="N139" s="118">
        <f>VLOOKUP(A139,'1st_Yr_Students (18_19)'!$B$4:$D$143,2,FALSE)</f>
        <v>4255</v>
      </c>
      <c r="O139" s="119">
        <f>VLOOKUP(A139,'1st_Yr_Students (18_19)'!$B$4:$D$143,3,FALSE)</f>
        <v>4285</v>
      </c>
      <c r="P139" s="101">
        <f>VLOOKUP(A139,'1st_Yr_Students (17_18)'!$B$4:$D$142,2,FALSE)</f>
        <v>2590</v>
      </c>
      <c r="Q139" s="113">
        <f>VLOOKUP(A139,'1st_Yr_Students (17_18)'!$B$4:$D$142,3,FALSE)</f>
        <v>2605</v>
      </c>
      <c r="R139" s="114">
        <f>VLOOKUP(A139, '1st_Yr_Students (16_17)'!$B$4:$D$142, 2, FALSE)</f>
        <v>2350</v>
      </c>
      <c r="S139" s="113">
        <f>VLOOKUP(A139, '1st_Yr_Students (16_17)'!$B$4:$D$142, 3, FALSE)</f>
        <v>2360</v>
      </c>
      <c r="T139" s="114">
        <f>VLOOKUP(A139,'1st_Yr_Students (15_16)'!$B$4:$D$143,2,FALSE)</f>
        <v>2370</v>
      </c>
      <c r="U139" s="113">
        <f>VLOOKUP(A139,'1st_Yr_Students (15_16)'!$B$4:$D$143,3,FALSE)</f>
        <v>2380</v>
      </c>
      <c r="V139" s="114">
        <f>VLOOKUP(A139,'1st_Yr_Students (14_15)'!$B$4:$D$142,2,FALSE)</f>
        <v>2420</v>
      </c>
      <c r="W139" s="47">
        <f>VLOOKUP(A139,'1st_Yr_Students (14_15)'!$B$4:$D$142,3,FALSE)</f>
        <v>2425</v>
      </c>
      <c r="X139" s="47">
        <f t="shared" si="51"/>
        <v>18550</v>
      </c>
      <c r="Y139" s="47">
        <f t="shared" si="52"/>
        <v>9770</v>
      </c>
      <c r="Z139" s="49">
        <f t="shared" si="53"/>
        <v>14840</v>
      </c>
      <c r="AA139" s="49">
        <f t="shared" si="54"/>
        <v>6.992346104854982</v>
      </c>
      <c r="AB139" s="49">
        <f t="shared" si="55"/>
        <v>8.5144246061930726</v>
      </c>
      <c r="AC139" s="115">
        <f t="shared" si="56"/>
        <v>129771.31748071979</v>
      </c>
      <c r="AD139" s="116">
        <f t="shared" si="57"/>
        <v>103817.05398457585</v>
      </c>
      <c r="AE139" s="117">
        <f t="shared" si="58"/>
        <v>48.916763682383312</v>
      </c>
      <c r="AF139" s="117">
        <f t="shared" si="49"/>
        <v>57.431188288576386</v>
      </c>
      <c r="AG139" s="46"/>
    </row>
    <row r="140" spans="1:33" x14ac:dyDescent="0.3">
      <c r="A140" s="12" t="s">
        <v>74</v>
      </c>
      <c r="B140" s="12" t="s">
        <v>361</v>
      </c>
      <c r="C140" s="12"/>
      <c r="D140" s="12"/>
      <c r="E140" s="12"/>
      <c r="F140" s="12" t="str">
        <f t="shared" si="48"/>
        <v>N</v>
      </c>
      <c r="G140" s="12" t="s">
        <v>394</v>
      </c>
      <c r="H140" s="12">
        <f>VLOOKUP(A140,'Staff (19_20)'!$A$4:$D$141,2,FALSE)</f>
        <v>2335</v>
      </c>
      <c r="I140" s="12">
        <f>VLOOKUP(A140,'Staff (19_20)'!$A$4:$D$141,3,FALSE)</f>
        <v>1510</v>
      </c>
      <c r="J140" s="47">
        <f>VLOOKUP(A140,'Staff (19_20)'!$A$4:$D$141,4,FALSE)</f>
        <v>3845</v>
      </c>
      <c r="K140" s="109">
        <f t="shared" si="50"/>
        <v>11.147413024085637</v>
      </c>
      <c r="L140" s="110">
        <f>VLOOKUP(A140,'1st_Yr_Students (19_20)'!$B$4:$D$142,2,FALSE)</f>
        <v>3330</v>
      </c>
      <c r="M140" s="110">
        <f>VLOOKUP(A140,'1st_Yr_Students (19_20)'!$B$4:$D$142,3,FALSE)</f>
        <v>3455</v>
      </c>
      <c r="N140" s="118">
        <f>VLOOKUP(A140,'1st_Yr_Students (18_19)'!$B$4:$D$143,2,FALSE)</f>
        <v>3225</v>
      </c>
      <c r="O140" s="119">
        <f>VLOOKUP(A140,'1st_Yr_Students (18_19)'!$B$4:$D$143,3,FALSE)</f>
        <v>3335</v>
      </c>
      <c r="P140" s="101">
        <f>VLOOKUP(A140,'1st_Yr_Students (17_18)'!$B$4:$D$142,2,FALSE)</f>
        <v>3655</v>
      </c>
      <c r="Q140" s="113">
        <f>VLOOKUP(A140,'1st_Yr_Students (17_18)'!$B$4:$D$142,3,FALSE)</f>
        <v>3805</v>
      </c>
      <c r="R140" s="114">
        <f>VLOOKUP(A140, '1st_Yr_Students (16_17)'!$B$4:$D$142, 2, FALSE)</f>
        <v>3420</v>
      </c>
      <c r="S140" s="113">
        <f>VLOOKUP(A140, '1st_Yr_Students (16_17)'!$B$4:$D$142, 3, FALSE)</f>
        <v>3545</v>
      </c>
      <c r="T140" s="114">
        <f>VLOOKUP(A140,'1st_Yr_Students (15_16)'!$B$4:$D$143,2,FALSE)</f>
        <v>3750</v>
      </c>
      <c r="U140" s="113">
        <f>VLOOKUP(A140,'1st_Yr_Students (15_16)'!$B$4:$D$143,3,FALSE)</f>
        <v>3895</v>
      </c>
      <c r="V140" s="114">
        <f>VLOOKUP(A140,'1st_Yr_Students (14_15)'!$B$4:$D$142,2,FALSE)</f>
        <v>3910</v>
      </c>
      <c r="W140" s="47">
        <f>VLOOKUP(A140,'1st_Yr_Students (14_15)'!$B$4:$D$142,3,FALSE)</f>
        <v>4065</v>
      </c>
      <c r="X140" s="47">
        <f t="shared" si="51"/>
        <v>22100</v>
      </c>
      <c r="Y140" s="47">
        <f t="shared" si="52"/>
        <v>15310</v>
      </c>
      <c r="Z140" s="49">
        <f t="shared" si="53"/>
        <v>17680</v>
      </c>
      <c r="AA140" s="49">
        <f t="shared" si="54"/>
        <v>8.3305039847598437</v>
      </c>
      <c r="AB140" s="49">
        <f t="shared" si="55"/>
        <v>19.47791700884548</v>
      </c>
      <c r="AC140" s="115">
        <f t="shared" si="56"/>
        <v>154606.25964010283</v>
      </c>
      <c r="AD140" s="116">
        <f t="shared" si="57"/>
        <v>123685.00771208227</v>
      </c>
      <c r="AE140" s="117">
        <f t="shared" si="58"/>
        <v>58.278192850710035</v>
      </c>
      <c r="AF140" s="117">
        <f t="shared" si="49"/>
        <v>77.756109859555522</v>
      </c>
      <c r="AG140" s="46"/>
    </row>
    <row r="141" spans="1:33" x14ac:dyDescent="0.3">
      <c r="A141" s="12" t="s">
        <v>125</v>
      </c>
      <c r="B141" s="12"/>
      <c r="C141" s="12"/>
      <c r="D141" s="12"/>
      <c r="E141" s="12"/>
      <c r="F141" s="12"/>
      <c r="G141" s="12" t="s">
        <v>319</v>
      </c>
      <c r="H141" s="12">
        <f>VLOOKUP(A141,'Staff (19_20)'!$A$4:$D$141,2,FALSE)</f>
        <v>105</v>
      </c>
      <c r="I141" s="12">
        <f>VLOOKUP(A141,'Staff (19_20)'!$A$4:$D$141,3,FALSE)</f>
        <v>230</v>
      </c>
      <c r="J141" s="47">
        <f>VLOOKUP(A141,'Staff (19_20)'!$A$4:$D$141,4,FALSE)</f>
        <v>335</v>
      </c>
      <c r="K141" s="109">
        <f t="shared" si="50"/>
        <v>0.97123104371097235</v>
      </c>
      <c r="L141" s="110">
        <f>VLOOKUP(A141,'1st_Yr_Students (19_20)'!$B$4:$D$142,2,FALSE)</f>
        <v>100</v>
      </c>
      <c r="M141" s="110">
        <f>VLOOKUP(A141,'1st_Yr_Students (19_20)'!$B$4:$D$142,3,FALSE)</f>
        <v>4225</v>
      </c>
      <c r="N141" s="118">
        <f>VLOOKUP(A141,'1st_Yr_Students (18_19)'!$B$4:$D$143,2,FALSE)</f>
        <v>75</v>
      </c>
      <c r="O141" s="119">
        <f>VLOOKUP(A141,'1st_Yr_Students (18_19)'!$B$4:$D$143,3,FALSE)</f>
        <v>4280</v>
      </c>
      <c r="P141" s="101">
        <f>VLOOKUP(A141,'1st_Yr_Students (17_18)'!$B$4:$D$142,2,FALSE)</f>
        <v>90</v>
      </c>
      <c r="Q141" s="113">
        <f>VLOOKUP(A141,'1st_Yr_Students (17_18)'!$B$4:$D$142,3,FALSE)</f>
        <v>4405</v>
      </c>
      <c r="R141" s="114">
        <f>VLOOKUP(A141, '1st_Yr_Students (16_17)'!$B$4:$D$142, 2, FALSE)</f>
        <v>75</v>
      </c>
      <c r="S141" s="113">
        <f>VLOOKUP(A141, '1st_Yr_Students (16_17)'!$B$4:$D$142, 3, FALSE)</f>
        <v>4065</v>
      </c>
      <c r="T141" s="114">
        <f>VLOOKUP(A141,'1st_Yr_Students (15_16)'!$B$4:$D$143,2,FALSE)</f>
        <v>60</v>
      </c>
      <c r="U141" s="113">
        <f>VLOOKUP(A141,'1st_Yr_Students (15_16)'!$B$4:$D$143,3,FALSE)</f>
        <v>3945</v>
      </c>
      <c r="V141" s="114">
        <f>VLOOKUP(A141,'1st_Yr_Students (14_15)'!$B$4:$D$142,2,FALSE)</f>
        <v>55</v>
      </c>
      <c r="W141" s="47">
        <f>VLOOKUP(A141,'1st_Yr_Students (14_15)'!$B$4:$D$142,3,FALSE)</f>
        <v>3790</v>
      </c>
      <c r="X141" s="47">
        <f t="shared" si="51"/>
        <v>24710</v>
      </c>
      <c r="Y141" s="47">
        <f t="shared" si="52"/>
        <v>16205</v>
      </c>
      <c r="Z141" s="49">
        <f t="shared" si="53"/>
        <v>19768</v>
      </c>
      <c r="AA141" s="49">
        <f t="shared" si="54"/>
        <v>9.3143327359011643</v>
      </c>
      <c r="AB141" s="49">
        <f t="shared" si="55"/>
        <v>10.285563779612136</v>
      </c>
      <c r="AC141" s="115">
        <f t="shared" si="56"/>
        <v>172865.18894601543</v>
      </c>
      <c r="AD141" s="116">
        <f t="shared" si="57"/>
        <v>138292.15115681235</v>
      </c>
      <c r="AE141" s="117">
        <f t="shared" si="58"/>
        <v>65.160821056155882</v>
      </c>
      <c r="AF141" s="117">
        <f t="shared" si="49"/>
        <v>75.446384835768015</v>
      </c>
      <c r="AG141" s="46"/>
    </row>
    <row r="142" spans="1:33" x14ac:dyDescent="0.3">
      <c r="A142" s="12" t="s">
        <v>130</v>
      </c>
      <c r="B142" s="12" t="s">
        <v>361</v>
      </c>
      <c r="C142" s="12"/>
      <c r="D142" s="12" t="s">
        <v>361</v>
      </c>
      <c r="E142" s="12" t="s">
        <v>361</v>
      </c>
      <c r="F142" s="12" t="str">
        <f>IF(M142 &gt; 6000, "Y", "N")</f>
        <v>Y</v>
      </c>
      <c r="G142" s="12" t="s">
        <v>393</v>
      </c>
      <c r="H142" s="12">
        <f>VLOOKUP(A142,'Staff (19_20)'!$A$4:$D$141,2,FALSE)</f>
        <v>1975</v>
      </c>
      <c r="I142" s="12">
        <f>VLOOKUP(A142,'Staff (19_20)'!$A$4:$D$141,3,FALSE)</f>
        <v>2095</v>
      </c>
      <c r="J142" s="47">
        <f>VLOOKUP(A142,'Staff (19_20)'!$A$4:$D$141,4,FALSE)</f>
        <v>4070</v>
      </c>
      <c r="K142" s="109">
        <f t="shared" si="50"/>
        <v>11.799732381801961</v>
      </c>
      <c r="L142" s="110">
        <f>VLOOKUP(A142,'1st_Yr_Students (19_20)'!$B$4:$D$142,2,FALSE)</f>
        <v>9240</v>
      </c>
      <c r="M142" s="110">
        <f>VLOOKUP(A142,'1st_Yr_Students (19_20)'!$B$4:$D$142,3,FALSE)</f>
        <v>10260</v>
      </c>
      <c r="N142" s="118">
        <f>VLOOKUP(A142,'1st_Yr_Students (18_19)'!$B$4:$D$143,2,FALSE)</f>
        <v>9635</v>
      </c>
      <c r="O142" s="119">
        <f>VLOOKUP(A142,'1st_Yr_Students (18_19)'!$B$4:$D$143,3,FALSE)</f>
        <v>10710</v>
      </c>
      <c r="P142" s="101">
        <f>VLOOKUP(A142,'1st_Yr_Students (17_18)'!$B$4:$D$142,2,FALSE)</f>
        <v>9395</v>
      </c>
      <c r="Q142" s="113">
        <f>VLOOKUP(A142,'1st_Yr_Students (17_18)'!$B$4:$D$142,3,FALSE)</f>
        <v>10365</v>
      </c>
      <c r="R142" s="114">
        <f>VLOOKUP(A142, '1st_Yr_Students (16_17)'!$B$4:$D$142, 2, FALSE)</f>
        <v>8910</v>
      </c>
      <c r="S142" s="113">
        <f>VLOOKUP(A142, '1st_Yr_Students (16_17)'!$B$4:$D$142, 3, FALSE)</f>
        <v>9730</v>
      </c>
      <c r="T142" s="114">
        <f>VLOOKUP(A142,'1st_Yr_Students (15_16)'!$B$4:$D$143,2,FALSE)</f>
        <v>9115</v>
      </c>
      <c r="U142" s="113">
        <f>VLOOKUP(A142,'1st_Yr_Students (15_16)'!$B$4:$D$143,3,FALSE)</f>
        <v>9955</v>
      </c>
      <c r="V142" s="114">
        <f>VLOOKUP(A142,'1st_Yr_Students (14_15)'!$B$4:$D$142,2,FALSE)</f>
        <v>8735</v>
      </c>
      <c r="W142" s="47">
        <f>VLOOKUP(A142,'1st_Yr_Students (14_15)'!$B$4:$D$142,3,FALSE)</f>
        <v>9615</v>
      </c>
      <c r="X142" s="47">
        <f t="shared" si="51"/>
        <v>60635</v>
      </c>
      <c r="Y142" s="47">
        <f t="shared" si="52"/>
        <v>39665</v>
      </c>
      <c r="Z142" s="49">
        <f t="shared" si="53"/>
        <v>48508</v>
      </c>
      <c r="AA142" s="49">
        <f t="shared" si="54"/>
        <v>22.856113534656703</v>
      </c>
      <c r="AB142" s="49">
        <f t="shared" si="55"/>
        <v>34.655845916458667</v>
      </c>
      <c r="AC142" s="115">
        <f t="shared" si="56"/>
        <v>424187.80784061697</v>
      </c>
      <c r="AD142" s="116">
        <f t="shared" si="57"/>
        <v>339350.24627249362</v>
      </c>
      <c r="AE142" s="117">
        <f t="shared" si="58"/>
        <v>159.8958472173214</v>
      </c>
      <c r="AF142" s="117">
        <f t="shared" si="49"/>
        <v>194.55169313378008</v>
      </c>
      <c r="AG142" s="46"/>
    </row>
    <row r="143" spans="1:33" x14ac:dyDescent="0.3">
      <c r="A143" s="12" t="s">
        <v>124</v>
      </c>
      <c r="B143" s="12" t="s">
        <v>361</v>
      </c>
      <c r="C143" s="12"/>
      <c r="D143" s="12"/>
      <c r="E143" s="12" t="s">
        <v>361</v>
      </c>
      <c r="F143" s="12" t="str">
        <f>IF(M143 &gt; 6000, "Y", "N")</f>
        <v>Y</v>
      </c>
      <c r="G143" s="12" t="s">
        <v>320</v>
      </c>
      <c r="H143" s="12">
        <f>VLOOKUP(A143,'Staff (19_20)'!$A$4:$D$141,2,FALSE)</f>
        <v>730</v>
      </c>
      <c r="I143" s="12">
        <f>VLOOKUP(A143,'Staff (19_20)'!$A$4:$D$141,3,FALSE)</f>
        <v>645</v>
      </c>
      <c r="J143" s="47">
        <f>VLOOKUP(A143,'Staff (19_20)'!$A$4:$D$141,4,FALSE)</f>
        <v>1375</v>
      </c>
      <c r="K143" s="109">
        <f t="shared" si="50"/>
        <v>3.9863960749330953</v>
      </c>
      <c r="L143" s="110">
        <f>VLOOKUP(A143,'1st_Yr_Students (19_20)'!$B$4:$D$142,2,FALSE)</f>
        <v>2795</v>
      </c>
      <c r="M143" s="110">
        <f>VLOOKUP(A143,'1st_Yr_Students (19_20)'!$B$4:$D$142,3,FALSE)</f>
        <v>6865</v>
      </c>
      <c r="N143" s="118">
        <f>VLOOKUP(A143,'1st_Yr_Students (18_19)'!$B$4:$D$143,2,FALSE)</f>
        <v>2210</v>
      </c>
      <c r="O143" s="119">
        <f>VLOOKUP(A143,'1st_Yr_Students (18_19)'!$B$4:$D$143,3,FALSE)</f>
        <v>6045</v>
      </c>
      <c r="P143" s="101">
        <f>VLOOKUP(A143,'1st_Yr_Students (17_18)'!$B$4:$D$142,2,FALSE)</f>
        <v>1585</v>
      </c>
      <c r="Q143" s="113">
        <f>VLOOKUP(A143,'1st_Yr_Students (17_18)'!$B$4:$D$142,3,FALSE)</f>
        <v>5180</v>
      </c>
      <c r="R143" s="114">
        <f>VLOOKUP(A143, '1st_Yr_Students (16_17)'!$B$4:$D$142, 2, FALSE)</f>
        <v>995</v>
      </c>
      <c r="S143" s="113">
        <f>VLOOKUP(A143, '1st_Yr_Students (16_17)'!$B$4:$D$142, 3, FALSE)</f>
        <v>4545</v>
      </c>
      <c r="T143" s="114">
        <f>VLOOKUP(A143,'1st_Yr_Students (15_16)'!$B$4:$D$143,2,FALSE)</f>
        <v>570</v>
      </c>
      <c r="U143" s="113">
        <f>VLOOKUP(A143,'1st_Yr_Students (15_16)'!$B$4:$D$143,3,FALSE)</f>
        <v>4160</v>
      </c>
      <c r="V143" s="114">
        <f>VLOOKUP(A143,'1st_Yr_Students (14_15)'!$B$4:$D$142,2,FALSE)</f>
        <v>580</v>
      </c>
      <c r="W143" s="47">
        <f>VLOOKUP(A143,'1st_Yr_Students (14_15)'!$B$4:$D$142,3,FALSE)</f>
        <v>4405</v>
      </c>
      <c r="X143" s="47">
        <f t="shared" si="51"/>
        <v>31200</v>
      </c>
      <c r="Y143" s="47">
        <f t="shared" si="52"/>
        <v>18290</v>
      </c>
      <c r="Z143" s="49">
        <f t="shared" si="53"/>
        <v>24960</v>
      </c>
      <c r="AA143" s="49">
        <f t="shared" si="54"/>
        <v>11.76071150789625</v>
      </c>
      <c r="AB143" s="49">
        <f t="shared" si="55"/>
        <v>15.747107582829345</v>
      </c>
      <c r="AC143" s="115">
        <f t="shared" si="56"/>
        <v>218267.66066838047</v>
      </c>
      <c r="AD143" s="116">
        <f t="shared" si="57"/>
        <v>174614.12853470439</v>
      </c>
      <c r="AE143" s="117">
        <f t="shared" si="58"/>
        <v>82.275095789237696</v>
      </c>
      <c r="AF143" s="117">
        <f t="shared" si="49"/>
        <v>98.02220337206704</v>
      </c>
      <c r="AG143" s="46"/>
    </row>
    <row r="144" spans="1:33" x14ac:dyDescent="0.3">
      <c r="A144" s="18" t="s">
        <v>135</v>
      </c>
      <c r="B144" s="18" t="s">
        <v>361</v>
      </c>
      <c r="C144" s="18"/>
      <c r="D144" s="18" t="s">
        <v>361</v>
      </c>
      <c r="E144" s="18" t="s">
        <v>361</v>
      </c>
      <c r="F144" s="12" t="str">
        <f>IF(M144 &gt; 6000, "Y", "N")</f>
        <v>N</v>
      </c>
      <c r="G144" s="18" t="s">
        <v>392</v>
      </c>
      <c r="H144" s="18">
        <f>VLOOKUP(A144,'Staff (19_20)'!$A$4:$D$141,2,FALSE)</f>
        <v>985</v>
      </c>
      <c r="I144" s="18">
        <f>VLOOKUP(A144,'Staff (19_20)'!$A$4:$D$141,3,FALSE)</f>
        <v>1810</v>
      </c>
      <c r="J144" s="94">
        <f>VLOOKUP(A144,'Staff (19_20)'!$A$4:$D$141,4,FALSE)</f>
        <v>2795</v>
      </c>
      <c r="K144" s="109">
        <f t="shared" si="50"/>
        <v>8.1032560214094556</v>
      </c>
      <c r="L144" s="110">
        <f>VLOOKUP(A144,'1st_Yr_Students (19_20)'!$B$4:$D$142,2,FALSE)</f>
        <v>3955</v>
      </c>
      <c r="M144" s="110">
        <f>VLOOKUP(A144,'1st_Yr_Students (19_20)'!$B$4:$D$142,3,FALSE)</f>
        <v>4125</v>
      </c>
      <c r="N144" s="118">
        <f>VLOOKUP(A144,'1st_Yr_Students (18_19)'!$B$4:$D$143,2,FALSE)</f>
        <v>3970</v>
      </c>
      <c r="O144" s="119">
        <f>VLOOKUP(A144,'1st_Yr_Students (18_19)'!$B$4:$D$143,3,FALSE)</f>
        <v>4135</v>
      </c>
      <c r="P144" s="101">
        <f>VLOOKUP(A144,'1st_Yr_Students (17_18)'!$B$4:$D$142,2,FALSE)</f>
        <v>4545</v>
      </c>
      <c r="Q144" s="113">
        <f>VLOOKUP(A144,'1st_Yr_Students (17_18)'!$B$4:$D$142,3,FALSE)</f>
        <v>4765</v>
      </c>
      <c r="R144" s="114">
        <f>VLOOKUP(A144, '1st_Yr_Students (16_17)'!$B$4:$D$142, 2, FALSE)</f>
        <v>4895</v>
      </c>
      <c r="S144" s="113">
        <f>VLOOKUP(A144, '1st_Yr_Students (16_17)'!$B$4:$D$142, 3, FALSE)</f>
        <v>5100</v>
      </c>
      <c r="T144" s="114">
        <f>VLOOKUP(A144,'1st_Yr_Students (15_16)'!$B$4:$D$143,2,FALSE)</f>
        <v>4830</v>
      </c>
      <c r="U144" s="113">
        <f>VLOOKUP(A144,'1st_Yr_Students (15_16)'!$B$4:$D$143,3,FALSE)</f>
        <v>5010</v>
      </c>
      <c r="V144" s="114">
        <f>VLOOKUP(A144,'1st_Yr_Students (14_15)'!$B$4:$D$142,2,FALSE)</f>
        <v>4495</v>
      </c>
      <c r="W144" s="47">
        <f>VLOOKUP(A144,'1st_Yr_Students (14_15)'!$B$4:$D$142,3,FALSE)</f>
        <v>4635</v>
      </c>
      <c r="X144" s="47">
        <f t="shared" si="51"/>
        <v>27770</v>
      </c>
      <c r="Y144" s="47">
        <f t="shared" si="52"/>
        <v>19510</v>
      </c>
      <c r="Z144" s="49">
        <f t="shared" si="53"/>
        <v>22216</v>
      </c>
      <c r="AA144" s="49">
        <f t="shared" si="54"/>
        <v>10.467787133790988</v>
      </c>
      <c r="AB144" s="49">
        <f t="shared" si="55"/>
        <v>18.571043155200442</v>
      </c>
      <c r="AC144" s="115">
        <f t="shared" si="56"/>
        <v>194272.20951156813</v>
      </c>
      <c r="AD144" s="116">
        <f t="shared" si="57"/>
        <v>155417.76760925452</v>
      </c>
      <c r="AE144" s="117">
        <f t="shared" si="58"/>
        <v>73.230109297023418</v>
      </c>
      <c r="AF144" s="117">
        <f t="shared" si="49"/>
        <v>91.80115245222386</v>
      </c>
      <c r="AG144" s="46"/>
    </row>
    <row r="145" spans="1:33" x14ac:dyDescent="0.3">
      <c r="A145" s="12" t="s">
        <v>136</v>
      </c>
      <c r="B145" s="12" t="s">
        <v>361</v>
      </c>
      <c r="C145" s="12"/>
      <c r="D145" s="12" t="s">
        <v>361</v>
      </c>
      <c r="E145" s="12" t="s">
        <v>361</v>
      </c>
      <c r="F145" s="12" t="str">
        <f>IF(M145 &gt; 6000, "Y", "N")</f>
        <v>N</v>
      </c>
      <c r="G145" s="12" t="s">
        <v>397</v>
      </c>
      <c r="H145" s="12">
        <f>VLOOKUP(A145,'Staff (19_20)'!$A$4:$D$141,2,FALSE)</f>
        <v>390</v>
      </c>
      <c r="I145" s="12">
        <f>VLOOKUP(A145,'Staff (19_20)'!$A$4:$D$141,3,FALSE)</f>
        <v>505</v>
      </c>
      <c r="J145" s="47">
        <f>VLOOKUP(A145,'Staff (19_20)'!$A$4:$D$141,4,FALSE)</f>
        <v>895</v>
      </c>
      <c r="K145" s="109">
        <f t="shared" si="50"/>
        <v>2.5947814451382691</v>
      </c>
      <c r="L145" s="120">
        <f>VLOOKUP(A145,'1st_Yr_Students (19_20)'!$B$4:$D$142,2,FALSE)</f>
        <v>2540</v>
      </c>
      <c r="M145" s="121">
        <f>VLOOKUP(A145,'1st_Yr_Students (19_20)'!$B$4:$D$142,3,FALSE)</f>
        <v>2595</v>
      </c>
      <c r="N145" s="121">
        <f>VLOOKUP(A145,'1st_Yr_Students (18_19)'!$B$4:$D$143,2,FALSE)</f>
        <v>2640</v>
      </c>
      <c r="O145" s="121">
        <f>VLOOKUP(A145,'1st_Yr_Students (18_19)'!$B$4:$D$143,3,FALSE)</f>
        <v>2690</v>
      </c>
      <c r="P145" s="47">
        <f>VLOOKUP(A145,'1st_Yr_Students (17_18)'!$B$4:$D$142,2,FALSE)</f>
        <v>2750</v>
      </c>
      <c r="Q145" s="47">
        <f>VLOOKUP(A145,'1st_Yr_Students (17_18)'!$B$4:$D$142,3,FALSE)</f>
        <v>2810</v>
      </c>
      <c r="R145" s="47">
        <f>VLOOKUP(A145, '1st_Yr_Students (16_17)'!$B$4:$D$142, 2, FALSE)</f>
        <v>2510</v>
      </c>
      <c r="S145" s="47">
        <f>VLOOKUP(A145, '1st_Yr_Students (16_17)'!$B$4:$D$142, 3, FALSE)</f>
        <v>2565</v>
      </c>
      <c r="T145" s="47">
        <f>VLOOKUP(A145,'1st_Yr_Students (15_16)'!$B$4:$D$143,2,FALSE)</f>
        <v>2195</v>
      </c>
      <c r="U145" s="47">
        <f>VLOOKUP(A145,'1st_Yr_Students (15_16)'!$B$4:$D$143,3,FALSE)</f>
        <v>2235</v>
      </c>
      <c r="V145" s="47">
        <f>VLOOKUP(A145,'1st_Yr_Students (14_15)'!$B$4:$D$142,2,FALSE)</f>
        <v>2465</v>
      </c>
      <c r="W145" s="47">
        <f>VLOOKUP(A145,'1st_Yr_Students (14_15)'!$B$4:$D$142,3,FALSE)</f>
        <v>2520</v>
      </c>
      <c r="X145" s="47">
        <f t="shared" si="51"/>
        <v>15415</v>
      </c>
      <c r="Y145" s="47">
        <f t="shared" si="52"/>
        <v>10130</v>
      </c>
      <c r="Z145" s="49">
        <f t="shared" si="53"/>
        <v>12332</v>
      </c>
      <c r="AA145" s="49">
        <f t="shared" si="54"/>
        <v>5.8106207658404072</v>
      </c>
      <c r="AB145" s="49">
        <f t="shared" si="55"/>
        <v>8.4054022109786768</v>
      </c>
      <c r="AC145" s="115">
        <f t="shared" si="56"/>
        <v>107839.61503856041</v>
      </c>
      <c r="AD145" s="116">
        <f t="shared" si="57"/>
        <v>86271.692030848339</v>
      </c>
      <c r="AE145" s="117">
        <f t="shared" si="58"/>
        <v>40.649698768945484</v>
      </c>
      <c r="AF145" s="117">
        <f t="shared" si="49"/>
        <v>49.055100979924163</v>
      </c>
      <c r="AG145" s="46"/>
    </row>
    <row r="146" spans="1:33" x14ac:dyDescent="0.3">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row>
    <row r="147" spans="1:33" x14ac:dyDescent="0.3">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row>
    <row r="148" spans="1:33" x14ac:dyDescent="0.3">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row>
    <row r="149" spans="1:33" x14ac:dyDescent="0.3">
      <c r="B149" s="45"/>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row>
  </sheetData>
  <autoFilter ref="A8:AE146" xr:uid="{00000000-0009-0000-0000-000002000000}"/>
  <mergeCells count="10">
    <mergeCell ref="A1:A3"/>
    <mergeCell ref="T7:U7"/>
    <mergeCell ref="V7:W7"/>
    <mergeCell ref="A6:A8"/>
    <mergeCell ref="L6:W6"/>
    <mergeCell ref="H6:J7"/>
    <mergeCell ref="L7:M7"/>
    <mergeCell ref="N7:O7"/>
    <mergeCell ref="P7:Q7"/>
    <mergeCell ref="R7:S7"/>
  </mergeCells>
  <conditionalFormatting sqref="J10:J145">
    <cfRule type="expression" dxfId="0" priority="58">
      <formula>$J10&lt;&gt;#REF!</formula>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
  <sheetViews>
    <sheetView topLeftCell="A10" workbookViewId="0">
      <selection activeCell="B33" sqref="B33"/>
    </sheetView>
  </sheetViews>
  <sheetFormatPr defaultColWidth="8.77734375" defaultRowHeight="14.4" x14ac:dyDescent="0.3"/>
  <cols>
    <col min="1" max="1" width="17.109375" customWidth="1"/>
    <col min="2" max="2" width="17.6640625" customWidth="1"/>
  </cols>
  <sheetData>
    <row r="1" spans="1:2" x14ac:dyDescent="0.3">
      <c r="A1" s="87" t="s">
        <v>368</v>
      </c>
      <c r="B1" s="87"/>
    </row>
    <row r="2" spans="1:2" x14ac:dyDescent="0.3">
      <c r="A2" s="47"/>
      <c r="B2" s="48" t="s">
        <v>374</v>
      </c>
    </row>
    <row r="3" spans="1:2" x14ac:dyDescent="0.3">
      <c r="A3" s="48"/>
      <c r="B3" s="49">
        <f>SUMIF('Final Model'!B9:B145, "Y",'Final Model'!AB9:AB145)</f>
        <v>2468.2083859830923</v>
      </c>
    </row>
    <row r="4" spans="1:2" x14ac:dyDescent="0.3">
      <c r="A4" s="46"/>
      <c r="B4" s="46"/>
    </row>
    <row r="5" spans="1:2" x14ac:dyDescent="0.3">
      <c r="B5" s="51" t="s">
        <v>363</v>
      </c>
    </row>
    <row r="6" spans="1:2" x14ac:dyDescent="0.3">
      <c r="B6" s="56">
        <f ca="1">SUMIF('Final Model'!C9:C146, "Y",'Final Model'!AB9:AB145)</f>
        <v>757.81665518419982</v>
      </c>
    </row>
    <row r="8" spans="1:2" x14ac:dyDescent="0.3">
      <c r="B8" s="57" t="s">
        <v>364</v>
      </c>
    </row>
    <row r="9" spans="1:2" x14ac:dyDescent="0.3">
      <c r="B9" s="14">
        <f>SUMIF('Final Model'!D9:D145,"Y",'Final Model'!AB9:AB145)</f>
        <v>1184.8272731777172</v>
      </c>
    </row>
    <row r="11" spans="1:2" x14ac:dyDescent="0.3">
      <c r="B11" s="11" t="s">
        <v>387</v>
      </c>
    </row>
    <row r="12" spans="1:2" x14ac:dyDescent="0.3">
      <c r="B12" s="14">
        <f ca="1">SUMIF('Final Model'!E9:E145, "Y", 'Final Model'!AB10:AB145)</f>
        <v>1885.9127375493745</v>
      </c>
    </row>
    <row r="13" spans="1:2" x14ac:dyDescent="0.3">
      <c r="B13" s="65"/>
    </row>
    <row r="14" spans="1:2" x14ac:dyDescent="0.3">
      <c r="B14" s="66" t="s">
        <v>405</v>
      </c>
    </row>
    <row r="15" spans="1:2" x14ac:dyDescent="0.3">
      <c r="B15" s="14">
        <f>SUMIF('Final Model'!F9:F145, "Y",'Final Model'!AB9:AB145)</f>
        <v>1466.2499648331232</v>
      </c>
    </row>
    <row r="16" spans="1:2" x14ac:dyDescent="0.3">
      <c r="B16" s="14"/>
    </row>
    <row r="17" spans="1:2" x14ac:dyDescent="0.3">
      <c r="A17" s="10" t="s">
        <v>369</v>
      </c>
      <c r="B17" s="59"/>
    </row>
    <row r="18" spans="1:2" x14ac:dyDescent="0.3">
      <c r="B18" s="51"/>
    </row>
    <row r="19" spans="1:2" x14ac:dyDescent="0.3">
      <c r="B19" s="48" t="s">
        <v>371</v>
      </c>
    </row>
    <row r="20" spans="1:2" x14ac:dyDescent="0.3">
      <c r="B20" s="49">
        <f>SUMIF('Final Model'!B21:B153, "Y",'Final Model'!AF21:AF153)</f>
        <v>11209.949140104487</v>
      </c>
    </row>
    <row r="21" spans="1:2" x14ac:dyDescent="0.3">
      <c r="B21" s="46"/>
    </row>
    <row r="22" spans="1:2" x14ac:dyDescent="0.3">
      <c r="B22" s="51" t="s">
        <v>363</v>
      </c>
    </row>
    <row r="23" spans="1:2" x14ac:dyDescent="0.3">
      <c r="B23" s="56">
        <f ca="1">SUMIF('Final Model'!C21:C154, "Y",'Final Model'!AF21:AF153)</f>
        <v>2333.0155564259708</v>
      </c>
    </row>
    <row r="25" spans="1:2" x14ac:dyDescent="0.3">
      <c r="B25" s="57" t="s">
        <v>364</v>
      </c>
    </row>
    <row r="26" spans="1:2" x14ac:dyDescent="0.3">
      <c r="B26" s="14">
        <f>SUMIF('Final Model'!D21:D153,"Y",'Final Model'!AB21:AB153)</f>
        <v>1112.3988845546323</v>
      </c>
    </row>
    <row r="28" spans="1:2" x14ac:dyDescent="0.3">
      <c r="B28" s="11" t="s">
        <v>387</v>
      </c>
    </row>
    <row r="29" spans="1:2" x14ac:dyDescent="0.3">
      <c r="B29" s="14">
        <f>SUMIF('Final Model'!E9:E145, "Y", 'Final Model'!AF9:AF145)</f>
        <v>10137.500097306058</v>
      </c>
    </row>
    <row r="31" spans="1:2" x14ac:dyDescent="0.3">
      <c r="B31" s="11" t="s">
        <v>405</v>
      </c>
    </row>
    <row r="32" spans="1:2" x14ac:dyDescent="0.3">
      <c r="B32" s="58">
        <f>SUMIF('Final Model'!F9:F145, "Y", 'Final Model'!AF9:AF145)</f>
        <v>7444.3531508345313</v>
      </c>
    </row>
  </sheetData>
  <mergeCells count="1">
    <mergeCell ref="A1:B1"/>
  </mergeCell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Data_Val!$A$2:$A$4</xm:f>
          </x14:formula1>
          <xm:sqref>A3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5"/>
  <sheetViews>
    <sheetView topLeftCell="G1" workbookViewId="0">
      <selection activeCell="C13" sqref="C13"/>
    </sheetView>
  </sheetViews>
  <sheetFormatPr defaultColWidth="8.77734375" defaultRowHeight="14.4" x14ac:dyDescent="0.3"/>
  <sheetData>
    <row r="1" spans="1:3" x14ac:dyDescent="0.3">
      <c r="A1" t="s">
        <v>351</v>
      </c>
    </row>
    <row r="2" spans="1:3" x14ac:dyDescent="0.3">
      <c r="A2" t="s">
        <v>344</v>
      </c>
    </row>
    <row r="3" spans="1:3" x14ac:dyDescent="0.3">
      <c r="A3" t="s">
        <v>345</v>
      </c>
    </row>
    <row r="4" spans="1:3" x14ac:dyDescent="0.3">
      <c r="A4" t="s">
        <v>346</v>
      </c>
    </row>
    <row r="6" spans="1:3" x14ac:dyDescent="0.3">
      <c r="A6" t="s">
        <v>368</v>
      </c>
    </row>
    <row r="7" spans="1:3" x14ac:dyDescent="0.3">
      <c r="A7" t="s">
        <v>369</v>
      </c>
    </row>
    <row r="9" spans="1:3" x14ac:dyDescent="0.3">
      <c r="A9" t="s">
        <v>342</v>
      </c>
    </row>
    <row r="10" spans="1:3" x14ac:dyDescent="0.3">
      <c r="A10" t="s">
        <v>370</v>
      </c>
    </row>
    <row r="11" spans="1:3" x14ac:dyDescent="0.3">
      <c r="A11" t="s">
        <v>343</v>
      </c>
    </row>
    <row r="13" spans="1:3" x14ac:dyDescent="0.3">
      <c r="A13" s="21">
        <f>Scenarios_ToPresent!F7*'Final Model'!K2</f>
        <v>0</v>
      </c>
      <c r="B13" s="21">
        <f>Scenarios_ToPresent!H7*'Final Model'!I3</f>
        <v>0</v>
      </c>
      <c r="C13" t="s">
        <v>408</v>
      </c>
    </row>
    <row r="14" spans="1:3" x14ac:dyDescent="0.3">
      <c r="A14" s="21">
        <f>Scenarios_ToPresent!F7*'Final Model'!K2</f>
        <v>0</v>
      </c>
      <c r="B14" s="21">
        <f>Scenarios_ToPresent!H7*'Final Model'!K3</f>
        <v>0</v>
      </c>
      <c r="C14" t="s">
        <v>343</v>
      </c>
    </row>
    <row r="15" spans="1:3" x14ac:dyDescent="0.3">
      <c r="A15" s="21">
        <f>Scenarios_ToPresent!F7*'Final Model'!K2</f>
        <v>0</v>
      </c>
      <c r="B15" s="21">
        <f>Scenarios_ToPresent!H7*'Final Model'!J3</f>
        <v>0</v>
      </c>
      <c r="C15" t="s">
        <v>342</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41"/>
  <sheetViews>
    <sheetView topLeftCell="A46" workbookViewId="0">
      <selection activeCell="G58" sqref="G58"/>
    </sheetView>
  </sheetViews>
  <sheetFormatPr defaultColWidth="8.77734375" defaultRowHeight="14.4" x14ac:dyDescent="0.3"/>
  <cols>
    <col min="1" max="1" width="51.109375" bestFit="1" customWidth="1"/>
    <col min="2" max="2" width="12.33203125" bestFit="1" customWidth="1"/>
    <col min="3" max="3" width="25" bestFit="1" customWidth="1"/>
    <col min="4" max="4" width="21.109375" bestFit="1" customWidth="1"/>
    <col min="5" max="5" width="7.109375" bestFit="1" customWidth="1"/>
  </cols>
  <sheetData>
    <row r="1" spans="1:22" x14ac:dyDescent="0.3">
      <c r="A1" s="89" t="s">
        <v>0</v>
      </c>
      <c r="B1" s="89" t="s">
        <v>3</v>
      </c>
      <c r="C1" s="89"/>
      <c r="D1" s="89"/>
      <c r="E1" s="88"/>
      <c r="F1" s="88"/>
      <c r="G1" s="88"/>
      <c r="H1" s="88"/>
      <c r="I1" s="88"/>
      <c r="J1" s="88"/>
      <c r="K1" s="4"/>
      <c r="L1" s="4"/>
      <c r="M1" s="4"/>
      <c r="N1" s="4"/>
      <c r="O1" s="4"/>
      <c r="P1" s="4"/>
      <c r="Q1" s="4"/>
      <c r="R1" s="4"/>
      <c r="S1" s="4"/>
      <c r="T1" s="4"/>
      <c r="U1" s="4"/>
      <c r="V1" s="4"/>
    </row>
    <row r="2" spans="1:22" x14ac:dyDescent="0.3">
      <c r="A2" s="89"/>
      <c r="B2" s="89"/>
      <c r="C2" s="89"/>
      <c r="D2" s="89"/>
      <c r="E2" s="88"/>
      <c r="F2" s="88"/>
      <c r="G2" s="88"/>
      <c r="H2" s="88"/>
      <c r="I2" s="88"/>
      <c r="J2" s="88"/>
      <c r="K2" s="88"/>
      <c r="L2" s="88"/>
      <c r="M2" s="88"/>
      <c r="N2" s="88"/>
      <c r="O2" s="88"/>
      <c r="P2" s="88"/>
      <c r="Q2" s="4"/>
      <c r="R2" s="4"/>
      <c r="S2" s="4"/>
      <c r="T2" s="4"/>
      <c r="U2" s="4"/>
      <c r="V2" s="4"/>
    </row>
    <row r="3" spans="1:22" x14ac:dyDescent="0.3">
      <c r="A3" s="89"/>
      <c r="B3" s="1" t="s">
        <v>1</v>
      </c>
      <c r="C3" s="1" t="s">
        <v>4</v>
      </c>
      <c r="D3" s="1" t="s">
        <v>5</v>
      </c>
      <c r="E3" s="1"/>
      <c r="F3" s="1"/>
      <c r="G3" s="1"/>
      <c r="H3" s="1"/>
      <c r="I3" s="1"/>
      <c r="J3" s="1"/>
      <c r="K3" s="1"/>
      <c r="L3" s="1"/>
      <c r="M3" s="1"/>
      <c r="N3" s="1"/>
      <c r="O3" s="1"/>
      <c r="P3" s="1"/>
      <c r="Q3" s="1"/>
      <c r="R3" s="1"/>
      <c r="S3" s="1"/>
      <c r="T3" s="1"/>
      <c r="U3" s="1"/>
      <c r="V3" s="1"/>
    </row>
    <row r="4" spans="1:22" x14ac:dyDescent="0.3">
      <c r="A4" t="s">
        <v>8</v>
      </c>
      <c r="B4">
        <v>710</v>
      </c>
      <c r="C4" s="2">
        <v>1160</v>
      </c>
      <c r="D4" s="2">
        <v>1870</v>
      </c>
    </row>
    <row r="5" spans="1:22" x14ac:dyDescent="0.3">
      <c r="A5" t="s">
        <v>9</v>
      </c>
      <c r="B5">
        <v>835</v>
      </c>
      <c r="C5">
        <v>955</v>
      </c>
      <c r="D5" s="2">
        <v>1790</v>
      </c>
    </row>
    <row r="6" spans="1:22" x14ac:dyDescent="0.3">
      <c r="A6" t="s">
        <v>10</v>
      </c>
      <c r="B6">
        <v>905</v>
      </c>
      <c r="C6" s="2">
        <v>1030</v>
      </c>
      <c r="D6" s="2">
        <v>1935</v>
      </c>
    </row>
    <row r="7" spans="1:22" x14ac:dyDescent="0.3">
      <c r="A7" t="s">
        <v>11</v>
      </c>
      <c r="B7" s="2">
        <v>1010</v>
      </c>
      <c r="C7" s="2">
        <v>1005</v>
      </c>
      <c r="D7" s="2">
        <v>2010</v>
      </c>
    </row>
    <row r="8" spans="1:22" x14ac:dyDescent="0.3">
      <c r="A8" t="s">
        <v>12</v>
      </c>
      <c r="B8">
        <v>575</v>
      </c>
      <c r="C8">
        <v>525</v>
      </c>
      <c r="D8" s="2">
        <v>1095</v>
      </c>
    </row>
    <row r="9" spans="1:22" x14ac:dyDescent="0.3">
      <c r="A9" t="s">
        <v>16</v>
      </c>
      <c r="B9" s="2">
        <v>1105</v>
      </c>
      <c r="C9">
        <v>650</v>
      </c>
      <c r="D9" s="2">
        <v>1755</v>
      </c>
    </row>
    <row r="10" spans="1:22" x14ac:dyDescent="0.3">
      <c r="A10" t="s">
        <v>151</v>
      </c>
      <c r="B10" s="2">
        <v>1985</v>
      </c>
    </row>
    <row r="11" spans="1:22" x14ac:dyDescent="0.3">
      <c r="A11" t="s">
        <v>18</v>
      </c>
      <c r="B11">
        <v>115</v>
      </c>
      <c r="C11">
        <v>210</v>
      </c>
      <c r="D11">
        <v>320</v>
      </c>
    </row>
    <row r="12" spans="1:22" x14ac:dyDescent="0.3">
      <c r="A12" t="s">
        <v>20</v>
      </c>
      <c r="B12">
        <v>900</v>
      </c>
      <c r="C12">
        <v>950</v>
      </c>
      <c r="D12" s="2">
        <v>1855</v>
      </c>
    </row>
    <row r="13" spans="1:22" x14ac:dyDescent="0.3">
      <c r="A13" t="s">
        <v>24</v>
      </c>
      <c r="B13" s="2">
        <v>1215</v>
      </c>
      <c r="C13" s="2">
        <v>1240</v>
      </c>
      <c r="D13" s="2">
        <v>2455</v>
      </c>
    </row>
    <row r="14" spans="1:22" x14ac:dyDescent="0.3">
      <c r="A14" t="s">
        <v>159</v>
      </c>
      <c r="B14">
        <v>410</v>
      </c>
    </row>
    <row r="15" spans="1:22" x14ac:dyDescent="0.3">
      <c r="A15" t="s">
        <v>27</v>
      </c>
      <c r="B15">
        <v>740</v>
      </c>
      <c r="C15" s="2">
        <v>1025</v>
      </c>
      <c r="D15" s="2">
        <v>1765</v>
      </c>
    </row>
    <row r="16" spans="1:22" x14ac:dyDescent="0.3">
      <c r="A16" t="s">
        <v>29</v>
      </c>
      <c r="B16">
        <v>715</v>
      </c>
      <c r="C16">
        <v>755</v>
      </c>
      <c r="D16" s="2">
        <v>1470</v>
      </c>
    </row>
    <row r="17" spans="1:4" x14ac:dyDescent="0.3">
      <c r="A17" t="s">
        <v>28</v>
      </c>
      <c r="B17" s="2">
        <v>3350</v>
      </c>
      <c r="C17" s="2">
        <v>3550</v>
      </c>
      <c r="D17" s="2">
        <v>6900</v>
      </c>
    </row>
    <row r="18" spans="1:4" x14ac:dyDescent="0.3">
      <c r="A18" t="s">
        <v>32</v>
      </c>
      <c r="B18" s="2">
        <v>2375</v>
      </c>
      <c r="C18" s="2">
        <v>1295</v>
      </c>
      <c r="D18" s="2">
        <v>3675</v>
      </c>
    </row>
    <row r="19" spans="1:4" x14ac:dyDescent="0.3">
      <c r="A19" t="s">
        <v>172</v>
      </c>
      <c r="B19">
        <v>55</v>
      </c>
    </row>
    <row r="20" spans="1:4" x14ac:dyDescent="0.3">
      <c r="A20" t="s">
        <v>33</v>
      </c>
      <c r="B20" s="2">
        <v>2810</v>
      </c>
      <c r="C20" s="2">
        <v>2060</v>
      </c>
      <c r="D20" s="2">
        <v>4870</v>
      </c>
    </row>
    <row r="21" spans="1:4" x14ac:dyDescent="0.3">
      <c r="A21" t="s">
        <v>174</v>
      </c>
      <c r="B21">
        <v>675</v>
      </c>
    </row>
    <row r="22" spans="1:4" x14ac:dyDescent="0.3">
      <c r="A22" t="s">
        <v>35</v>
      </c>
      <c r="B22" s="2">
        <v>1650</v>
      </c>
      <c r="C22" s="2">
        <v>1575</v>
      </c>
      <c r="D22" s="2">
        <v>3225</v>
      </c>
    </row>
    <row r="23" spans="1:4" x14ac:dyDescent="0.3">
      <c r="A23" t="s">
        <v>41</v>
      </c>
      <c r="B23">
        <v>990</v>
      </c>
      <c r="C23" s="2">
        <v>1035</v>
      </c>
      <c r="D23" s="2">
        <v>2025</v>
      </c>
    </row>
    <row r="24" spans="1:4" x14ac:dyDescent="0.3">
      <c r="A24" t="s">
        <v>42</v>
      </c>
      <c r="B24">
        <v>815</v>
      </c>
      <c r="C24">
        <v>935</v>
      </c>
      <c r="D24" s="2">
        <v>1745</v>
      </c>
    </row>
    <row r="25" spans="1:4" x14ac:dyDescent="0.3">
      <c r="A25" t="s">
        <v>180</v>
      </c>
      <c r="B25">
        <v>325</v>
      </c>
    </row>
    <row r="26" spans="1:4" x14ac:dyDescent="0.3">
      <c r="A26" t="s">
        <v>46</v>
      </c>
      <c r="B26">
        <v>765</v>
      </c>
      <c r="C26">
        <v>780</v>
      </c>
      <c r="D26" s="2">
        <v>1550</v>
      </c>
    </row>
    <row r="27" spans="1:4" x14ac:dyDescent="0.3">
      <c r="A27" t="s">
        <v>47</v>
      </c>
      <c r="B27">
        <v>215</v>
      </c>
      <c r="C27">
        <v>300</v>
      </c>
      <c r="D27">
        <v>515</v>
      </c>
    </row>
    <row r="28" spans="1:4" x14ac:dyDescent="0.3">
      <c r="A28" t="s">
        <v>49</v>
      </c>
      <c r="B28">
        <v>195</v>
      </c>
      <c r="C28">
        <v>270</v>
      </c>
      <c r="D28">
        <v>465</v>
      </c>
    </row>
    <row r="29" spans="1:4" x14ac:dyDescent="0.3">
      <c r="A29" t="s">
        <v>50</v>
      </c>
      <c r="B29" s="2">
        <v>1180</v>
      </c>
      <c r="C29">
        <v>935</v>
      </c>
      <c r="D29" s="2">
        <v>2115</v>
      </c>
    </row>
    <row r="30" spans="1:4" x14ac:dyDescent="0.3">
      <c r="A30" t="s">
        <v>52</v>
      </c>
      <c r="B30">
        <v>755</v>
      </c>
      <c r="C30">
        <v>130</v>
      </c>
      <c r="D30">
        <v>885</v>
      </c>
    </row>
    <row r="31" spans="1:4" x14ac:dyDescent="0.3">
      <c r="A31" t="s">
        <v>54</v>
      </c>
      <c r="B31">
        <v>845</v>
      </c>
      <c r="C31" s="2">
        <v>1190</v>
      </c>
      <c r="D31" s="2">
        <v>2035</v>
      </c>
    </row>
    <row r="32" spans="1:4" x14ac:dyDescent="0.3">
      <c r="A32" t="s">
        <v>57</v>
      </c>
      <c r="B32" s="2">
        <v>4435</v>
      </c>
      <c r="C32" s="2">
        <v>4180</v>
      </c>
      <c r="D32" s="2">
        <v>8615</v>
      </c>
    </row>
    <row r="33" spans="1:4" x14ac:dyDescent="0.3">
      <c r="A33" t="s">
        <v>58</v>
      </c>
      <c r="B33">
        <v>785</v>
      </c>
      <c r="C33" s="2">
        <v>1225</v>
      </c>
      <c r="D33" s="2">
        <v>2010</v>
      </c>
    </row>
    <row r="34" spans="1:4" x14ac:dyDescent="0.3">
      <c r="A34" t="s">
        <v>60</v>
      </c>
      <c r="B34" s="2">
        <v>5485</v>
      </c>
      <c r="C34" s="2">
        <v>4065</v>
      </c>
      <c r="D34" s="2">
        <v>9550</v>
      </c>
    </row>
    <row r="35" spans="1:4" x14ac:dyDescent="0.3">
      <c r="A35" t="s">
        <v>61</v>
      </c>
      <c r="B35">
        <v>980</v>
      </c>
      <c r="C35">
        <v>815</v>
      </c>
      <c r="D35" s="2">
        <v>1790</v>
      </c>
    </row>
    <row r="36" spans="1:4" x14ac:dyDescent="0.3">
      <c r="A36" t="s">
        <v>65</v>
      </c>
      <c r="B36" s="2">
        <v>1265</v>
      </c>
      <c r="C36" s="2">
        <v>1450</v>
      </c>
      <c r="D36" s="2">
        <v>2715</v>
      </c>
    </row>
    <row r="37" spans="1:4" x14ac:dyDescent="0.3">
      <c r="A37" t="s">
        <v>68</v>
      </c>
      <c r="B37">
        <v>150</v>
      </c>
      <c r="C37">
        <v>275</v>
      </c>
      <c r="D37">
        <v>425</v>
      </c>
    </row>
    <row r="38" spans="1:4" x14ac:dyDescent="0.3">
      <c r="A38" t="s">
        <v>199</v>
      </c>
      <c r="B38">
        <v>285</v>
      </c>
    </row>
    <row r="39" spans="1:4" x14ac:dyDescent="0.3">
      <c r="A39" t="s">
        <v>71</v>
      </c>
      <c r="B39" s="2">
        <v>1570</v>
      </c>
      <c r="C39" s="2">
        <v>1350</v>
      </c>
      <c r="D39" s="2">
        <v>2920</v>
      </c>
    </row>
    <row r="40" spans="1:4" x14ac:dyDescent="0.3">
      <c r="A40" t="s">
        <v>203</v>
      </c>
      <c r="B40">
        <v>120</v>
      </c>
    </row>
    <row r="41" spans="1:4" x14ac:dyDescent="0.3">
      <c r="A41" t="s">
        <v>75</v>
      </c>
      <c r="B41">
        <v>445</v>
      </c>
      <c r="C41">
        <v>430</v>
      </c>
      <c r="D41">
        <v>875</v>
      </c>
    </row>
    <row r="42" spans="1:4" x14ac:dyDescent="0.3">
      <c r="A42" t="s">
        <v>76</v>
      </c>
      <c r="B42" s="2">
        <v>1780</v>
      </c>
      <c r="C42" s="2">
        <v>2575</v>
      </c>
      <c r="D42" s="2">
        <v>4360</v>
      </c>
    </row>
    <row r="43" spans="1:4" x14ac:dyDescent="0.3">
      <c r="A43" t="s">
        <v>77</v>
      </c>
      <c r="B43" s="2">
        <v>1000</v>
      </c>
      <c r="C43">
        <v>640</v>
      </c>
      <c r="D43" s="2">
        <v>1640</v>
      </c>
    </row>
    <row r="44" spans="1:4" x14ac:dyDescent="0.3">
      <c r="A44" t="s">
        <v>210</v>
      </c>
      <c r="B44" s="2">
        <v>1170</v>
      </c>
    </row>
    <row r="45" spans="1:4" x14ac:dyDescent="0.3">
      <c r="A45" t="s">
        <v>78</v>
      </c>
      <c r="B45" s="2">
        <v>1630</v>
      </c>
      <c r="C45" s="2">
        <v>2265</v>
      </c>
      <c r="D45" s="2">
        <v>3900</v>
      </c>
    </row>
    <row r="46" spans="1:4" x14ac:dyDescent="0.3">
      <c r="A46" t="s">
        <v>81</v>
      </c>
      <c r="B46">
        <v>990</v>
      </c>
      <c r="C46">
        <v>790</v>
      </c>
      <c r="D46" s="2">
        <v>1780</v>
      </c>
    </row>
    <row r="47" spans="1:4" x14ac:dyDescent="0.3">
      <c r="A47" t="s">
        <v>83</v>
      </c>
      <c r="B47" s="2">
        <v>3115</v>
      </c>
      <c r="C47" s="2">
        <v>3420</v>
      </c>
      <c r="D47" s="2">
        <v>6540</v>
      </c>
    </row>
    <row r="48" spans="1:4" x14ac:dyDescent="0.3">
      <c r="A48" t="s">
        <v>236</v>
      </c>
      <c r="B48">
        <v>215</v>
      </c>
    </row>
    <row r="49" spans="1:4" x14ac:dyDescent="0.3">
      <c r="A49" t="s">
        <v>87</v>
      </c>
      <c r="B49" s="2">
        <v>1455</v>
      </c>
      <c r="C49" s="2">
        <v>1175</v>
      </c>
      <c r="D49" s="2">
        <v>2630</v>
      </c>
    </row>
    <row r="50" spans="1:4" x14ac:dyDescent="0.3">
      <c r="A50" t="s">
        <v>91</v>
      </c>
      <c r="B50">
        <v>255</v>
      </c>
      <c r="C50">
        <v>205</v>
      </c>
      <c r="D50">
        <v>460</v>
      </c>
    </row>
    <row r="51" spans="1:4" x14ac:dyDescent="0.3">
      <c r="A51" t="s">
        <v>92</v>
      </c>
      <c r="B51" s="2">
        <v>3390</v>
      </c>
      <c r="C51" s="2">
        <v>2395</v>
      </c>
      <c r="D51" s="2">
        <v>5785</v>
      </c>
    </row>
    <row r="52" spans="1:4" x14ac:dyDescent="0.3">
      <c r="A52" t="s">
        <v>15</v>
      </c>
      <c r="B52" s="2">
        <v>2055</v>
      </c>
      <c r="C52" s="2">
        <v>2315</v>
      </c>
      <c r="D52" s="2">
        <v>4365</v>
      </c>
    </row>
    <row r="53" spans="1:4" x14ac:dyDescent="0.3">
      <c r="A53" t="s">
        <v>95</v>
      </c>
      <c r="B53">
        <v>590</v>
      </c>
      <c r="C53">
        <v>770</v>
      </c>
      <c r="D53" s="2">
        <v>1360</v>
      </c>
    </row>
    <row r="54" spans="1:4" x14ac:dyDescent="0.3">
      <c r="A54" t="s">
        <v>96</v>
      </c>
      <c r="B54">
        <v>555</v>
      </c>
      <c r="C54">
        <v>520</v>
      </c>
      <c r="D54" s="2">
        <v>1075</v>
      </c>
    </row>
    <row r="55" spans="1:4" x14ac:dyDescent="0.3">
      <c r="A55" t="s">
        <v>97</v>
      </c>
      <c r="B55">
        <v>180</v>
      </c>
      <c r="C55">
        <v>320</v>
      </c>
      <c r="D55">
        <v>500</v>
      </c>
    </row>
    <row r="56" spans="1:4" x14ac:dyDescent="0.3">
      <c r="A56" t="s">
        <v>257</v>
      </c>
      <c r="B56">
        <v>295</v>
      </c>
    </row>
    <row r="57" spans="1:4" x14ac:dyDescent="0.3">
      <c r="A57" t="s">
        <v>100</v>
      </c>
      <c r="B57" s="2">
        <v>1150</v>
      </c>
      <c r="C57">
        <v>920</v>
      </c>
      <c r="D57" s="2">
        <v>2075</v>
      </c>
    </row>
    <row r="58" spans="1:4" x14ac:dyDescent="0.3">
      <c r="A58" t="s">
        <v>110</v>
      </c>
      <c r="B58" s="2">
        <v>2085</v>
      </c>
      <c r="C58" s="2">
        <v>2240</v>
      </c>
      <c r="D58" s="2">
        <v>4325</v>
      </c>
    </row>
    <row r="59" spans="1:4" x14ac:dyDescent="0.3">
      <c r="A59" t="s">
        <v>108</v>
      </c>
      <c r="B59">
        <v>635</v>
      </c>
      <c r="C59">
        <v>545</v>
      </c>
      <c r="D59" s="2">
        <v>1180</v>
      </c>
    </row>
    <row r="60" spans="1:4" x14ac:dyDescent="0.3">
      <c r="A60" t="s">
        <v>112</v>
      </c>
      <c r="B60">
        <v>635</v>
      </c>
      <c r="C60">
        <v>510</v>
      </c>
      <c r="D60" s="2">
        <v>1145</v>
      </c>
    </row>
    <row r="61" spans="1:4" x14ac:dyDescent="0.3">
      <c r="A61" t="s">
        <v>104</v>
      </c>
      <c r="B61">
        <v>495</v>
      </c>
      <c r="C61">
        <v>445</v>
      </c>
      <c r="D61">
        <v>940</v>
      </c>
    </row>
    <row r="62" spans="1:4" x14ac:dyDescent="0.3">
      <c r="A62" t="s">
        <v>106</v>
      </c>
      <c r="B62">
        <v>410</v>
      </c>
      <c r="C62">
        <v>435</v>
      </c>
      <c r="D62">
        <v>845</v>
      </c>
    </row>
    <row r="63" spans="1:4" x14ac:dyDescent="0.3">
      <c r="A63" t="s">
        <v>114</v>
      </c>
      <c r="B63">
        <v>855</v>
      </c>
      <c r="C63">
        <v>685</v>
      </c>
      <c r="D63" s="2">
        <v>1540</v>
      </c>
    </row>
    <row r="64" spans="1:4" x14ac:dyDescent="0.3">
      <c r="A64" t="s">
        <v>122</v>
      </c>
      <c r="B64" s="2">
        <v>1730</v>
      </c>
      <c r="C64" s="2">
        <v>2095</v>
      </c>
      <c r="D64" s="2">
        <v>3820</v>
      </c>
    </row>
    <row r="65" spans="1:4" x14ac:dyDescent="0.3">
      <c r="A65" t="s">
        <v>123</v>
      </c>
      <c r="B65">
        <v>745</v>
      </c>
      <c r="C65" s="2">
        <v>1130</v>
      </c>
      <c r="D65" s="2">
        <v>1875</v>
      </c>
    </row>
    <row r="66" spans="1:4" x14ac:dyDescent="0.3">
      <c r="A66" t="s">
        <v>79</v>
      </c>
      <c r="B66" s="2">
        <v>2600</v>
      </c>
      <c r="C66" s="2">
        <v>2200</v>
      </c>
      <c r="D66" s="2">
        <v>4805</v>
      </c>
    </row>
    <row r="67" spans="1:4" x14ac:dyDescent="0.3">
      <c r="A67" t="s">
        <v>238</v>
      </c>
      <c r="B67" s="2">
        <v>2340</v>
      </c>
    </row>
    <row r="68" spans="1:4" x14ac:dyDescent="0.3">
      <c r="A68" t="s">
        <v>240</v>
      </c>
      <c r="B68" s="2">
        <v>5070</v>
      </c>
    </row>
    <row r="69" spans="1:4" x14ac:dyDescent="0.3">
      <c r="A69" t="s">
        <v>99</v>
      </c>
      <c r="B69">
        <v>85</v>
      </c>
      <c r="C69">
        <v>100</v>
      </c>
      <c r="D69">
        <v>185</v>
      </c>
    </row>
    <row r="70" spans="1:4" x14ac:dyDescent="0.3">
      <c r="A70" t="s">
        <v>102</v>
      </c>
      <c r="B70">
        <v>315</v>
      </c>
      <c r="C70">
        <v>725</v>
      </c>
      <c r="D70" s="2">
        <v>1040</v>
      </c>
    </row>
    <row r="71" spans="1:4" x14ac:dyDescent="0.3">
      <c r="A71" t="s">
        <v>6</v>
      </c>
      <c r="B71" s="2">
        <v>1510</v>
      </c>
      <c r="C71" s="2">
        <v>1880</v>
      </c>
      <c r="D71" s="2">
        <v>3390</v>
      </c>
    </row>
    <row r="72" spans="1:4" x14ac:dyDescent="0.3">
      <c r="A72" t="s">
        <v>13</v>
      </c>
      <c r="B72" s="2">
        <v>1510</v>
      </c>
      <c r="C72" s="2">
        <v>2195</v>
      </c>
      <c r="D72" s="2">
        <v>3705</v>
      </c>
    </row>
    <row r="73" spans="1:4" x14ac:dyDescent="0.3">
      <c r="A73" t="s">
        <v>152</v>
      </c>
      <c r="B73" s="2">
        <v>4145</v>
      </c>
    </row>
    <row r="74" spans="1:4" x14ac:dyDescent="0.3">
      <c r="A74" t="s">
        <v>155</v>
      </c>
      <c r="B74">
        <v>405</v>
      </c>
    </row>
    <row r="75" spans="1:4" x14ac:dyDescent="0.3">
      <c r="A75" t="s">
        <v>21</v>
      </c>
      <c r="B75">
        <v>525</v>
      </c>
      <c r="C75">
        <v>860</v>
      </c>
      <c r="D75" s="2">
        <v>1385</v>
      </c>
    </row>
    <row r="76" spans="1:4" x14ac:dyDescent="0.3">
      <c r="A76" t="s">
        <v>22</v>
      </c>
      <c r="B76" s="2">
        <v>1580</v>
      </c>
      <c r="C76" s="2">
        <v>1595</v>
      </c>
      <c r="D76" s="2">
        <v>3180</v>
      </c>
    </row>
    <row r="77" spans="1:4" x14ac:dyDescent="0.3">
      <c r="A77" t="s">
        <v>23</v>
      </c>
      <c r="B77" s="2">
        <v>3385</v>
      </c>
      <c r="C77" s="2">
        <v>4230</v>
      </c>
      <c r="D77" s="2">
        <v>7615</v>
      </c>
    </row>
    <row r="78" spans="1:4" x14ac:dyDescent="0.3">
      <c r="A78" t="s">
        <v>160</v>
      </c>
      <c r="B78">
        <v>175</v>
      </c>
    </row>
    <row r="79" spans="1:4" x14ac:dyDescent="0.3">
      <c r="A79" t="s">
        <v>25</v>
      </c>
      <c r="B79" s="2">
        <v>6170</v>
      </c>
      <c r="C79" s="2">
        <v>6140</v>
      </c>
      <c r="D79" s="2">
        <v>12310</v>
      </c>
    </row>
    <row r="80" spans="1:4" x14ac:dyDescent="0.3">
      <c r="A80" t="s">
        <v>30</v>
      </c>
      <c r="B80" s="2">
        <v>1695</v>
      </c>
      <c r="C80" s="2">
        <v>1660</v>
      </c>
      <c r="D80" s="2">
        <v>3355</v>
      </c>
    </row>
    <row r="81" spans="1:4" x14ac:dyDescent="0.3">
      <c r="A81" t="s">
        <v>164</v>
      </c>
      <c r="B81">
        <v>470</v>
      </c>
    </row>
    <row r="82" spans="1:4" x14ac:dyDescent="0.3">
      <c r="A82" t="s">
        <v>37</v>
      </c>
      <c r="B82" s="2">
        <v>1435</v>
      </c>
      <c r="C82" s="2">
        <v>1860</v>
      </c>
      <c r="D82" s="2">
        <v>3295</v>
      </c>
    </row>
    <row r="83" spans="1:4" x14ac:dyDescent="0.3">
      <c r="A83" t="s">
        <v>39</v>
      </c>
      <c r="B83" s="2">
        <v>2115</v>
      </c>
      <c r="C83" s="2">
        <v>2190</v>
      </c>
      <c r="D83" s="2">
        <v>4305</v>
      </c>
    </row>
    <row r="84" spans="1:4" x14ac:dyDescent="0.3">
      <c r="A84" t="s">
        <v>40</v>
      </c>
      <c r="B84">
        <v>860</v>
      </c>
      <c r="C84">
        <v>800</v>
      </c>
      <c r="D84" s="2">
        <v>1655</v>
      </c>
    </row>
    <row r="85" spans="1:4" x14ac:dyDescent="0.3">
      <c r="A85" t="s">
        <v>43</v>
      </c>
      <c r="B85" s="2">
        <v>7490</v>
      </c>
      <c r="C85" s="2">
        <v>7620</v>
      </c>
      <c r="D85" s="2">
        <v>15110</v>
      </c>
    </row>
    <row r="86" spans="1:4" x14ac:dyDescent="0.3">
      <c r="A86" t="s">
        <v>44</v>
      </c>
      <c r="B86" s="2">
        <v>1450</v>
      </c>
      <c r="C86" s="2">
        <v>1575</v>
      </c>
      <c r="D86" s="2">
        <v>3025</v>
      </c>
    </row>
    <row r="87" spans="1:4" x14ac:dyDescent="0.3">
      <c r="A87" t="s">
        <v>45</v>
      </c>
      <c r="B87" s="2">
        <v>3145</v>
      </c>
      <c r="C87" s="2">
        <v>2845</v>
      </c>
      <c r="D87" s="2">
        <v>5990</v>
      </c>
    </row>
    <row r="88" spans="1:4" x14ac:dyDescent="0.3">
      <c r="A88" t="s">
        <v>48</v>
      </c>
      <c r="B88" s="2">
        <v>4680</v>
      </c>
      <c r="C88" s="2">
        <v>3900</v>
      </c>
      <c r="D88" s="2">
        <v>8580</v>
      </c>
    </row>
    <row r="89" spans="1:4" x14ac:dyDescent="0.3">
      <c r="A89" t="s">
        <v>51</v>
      </c>
      <c r="B89">
        <v>895</v>
      </c>
      <c r="C89">
        <v>810</v>
      </c>
      <c r="D89" s="2">
        <v>1705</v>
      </c>
    </row>
    <row r="90" spans="1:4" x14ac:dyDescent="0.3">
      <c r="A90" t="s">
        <v>189</v>
      </c>
      <c r="B90">
        <v>945</v>
      </c>
    </row>
    <row r="91" spans="1:4" x14ac:dyDescent="0.3">
      <c r="A91" t="s">
        <v>56</v>
      </c>
      <c r="B91" s="2">
        <v>1005</v>
      </c>
      <c r="C91" s="2">
        <v>1185</v>
      </c>
      <c r="D91" s="2">
        <v>2190</v>
      </c>
    </row>
    <row r="92" spans="1:4" x14ac:dyDescent="0.3">
      <c r="A92" t="s">
        <v>59</v>
      </c>
      <c r="B92" s="2">
        <v>1610</v>
      </c>
      <c r="C92" s="2">
        <v>1980</v>
      </c>
      <c r="D92" s="2">
        <v>3590</v>
      </c>
    </row>
    <row r="93" spans="1:4" x14ac:dyDescent="0.3">
      <c r="A93" t="s">
        <v>63</v>
      </c>
      <c r="B93" s="2">
        <v>2175</v>
      </c>
      <c r="C93" s="2">
        <v>1940</v>
      </c>
      <c r="D93" s="2">
        <v>4115</v>
      </c>
    </row>
    <row r="94" spans="1:4" x14ac:dyDescent="0.3">
      <c r="A94" t="s">
        <v>67</v>
      </c>
      <c r="B94" s="2">
        <v>3815</v>
      </c>
      <c r="C94" s="2">
        <v>4840</v>
      </c>
      <c r="D94" s="2">
        <v>8655</v>
      </c>
    </row>
    <row r="95" spans="1:4" x14ac:dyDescent="0.3">
      <c r="A95" t="s">
        <v>69</v>
      </c>
      <c r="B95" s="2">
        <v>1695</v>
      </c>
      <c r="C95" s="2">
        <v>2190</v>
      </c>
      <c r="D95" s="2">
        <v>3890</v>
      </c>
    </row>
    <row r="96" spans="1:4" x14ac:dyDescent="0.3">
      <c r="A96" t="s">
        <v>70</v>
      </c>
      <c r="B96" s="2">
        <v>1330</v>
      </c>
      <c r="C96">
        <v>935</v>
      </c>
      <c r="D96" s="2">
        <v>2260</v>
      </c>
    </row>
    <row r="97" spans="1:4" x14ac:dyDescent="0.3">
      <c r="A97" t="s">
        <v>72</v>
      </c>
      <c r="B97" s="2">
        <v>3155</v>
      </c>
      <c r="C97" s="2">
        <v>3580</v>
      </c>
      <c r="D97" s="2">
        <v>6735</v>
      </c>
    </row>
    <row r="98" spans="1:4" x14ac:dyDescent="0.3">
      <c r="A98" t="s">
        <v>80</v>
      </c>
      <c r="B98" s="2">
        <v>5150</v>
      </c>
      <c r="C98" s="2">
        <v>6060</v>
      </c>
      <c r="D98" s="2">
        <v>11210</v>
      </c>
    </row>
    <row r="99" spans="1:4" x14ac:dyDescent="0.3">
      <c r="A99" t="s">
        <v>85</v>
      </c>
      <c r="B99">
        <v>835</v>
      </c>
      <c r="C99">
        <v>610</v>
      </c>
      <c r="D99" s="2">
        <v>1445</v>
      </c>
    </row>
    <row r="100" spans="1:4" x14ac:dyDescent="0.3">
      <c r="A100" t="s">
        <v>88</v>
      </c>
      <c r="B100" s="2">
        <v>6995</v>
      </c>
      <c r="C100" s="2">
        <v>7390</v>
      </c>
      <c r="D100" s="2">
        <v>14385</v>
      </c>
    </row>
    <row r="101" spans="1:4" x14ac:dyDescent="0.3">
      <c r="A101" t="s">
        <v>90</v>
      </c>
      <c r="B101" s="2">
        <v>1735</v>
      </c>
      <c r="C101" s="2">
        <v>2250</v>
      </c>
      <c r="D101" s="2">
        <v>3985</v>
      </c>
    </row>
    <row r="102" spans="1:4" x14ac:dyDescent="0.3">
      <c r="A102" t="s">
        <v>94</v>
      </c>
      <c r="B102" s="2">
        <v>1895</v>
      </c>
      <c r="C102" s="2">
        <v>2225</v>
      </c>
      <c r="D102" s="2">
        <v>4120</v>
      </c>
    </row>
    <row r="103" spans="1:4" x14ac:dyDescent="0.3">
      <c r="A103" t="s">
        <v>107</v>
      </c>
      <c r="B103" s="2">
        <v>1090</v>
      </c>
      <c r="C103" s="2">
        <v>1230</v>
      </c>
      <c r="D103" s="2">
        <v>2320</v>
      </c>
    </row>
    <row r="104" spans="1:4" x14ac:dyDescent="0.3">
      <c r="A104" t="s">
        <v>111</v>
      </c>
      <c r="B104" s="2">
        <v>3650</v>
      </c>
      <c r="C104" s="2">
        <v>4200</v>
      </c>
      <c r="D104" s="2">
        <v>7850</v>
      </c>
    </row>
    <row r="105" spans="1:4" x14ac:dyDescent="0.3">
      <c r="A105" t="s">
        <v>113</v>
      </c>
      <c r="B105" s="2">
        <v>2715</v>
      </c>
      <c r="C105" s="2">
        <v>3420</v>
      </c>
      <c r="D105" s="2">
        <v>6135</v>
      </c>
    </row>
    <row r="106" spans="1:4" x14ac:dyDescent="0.3">
      <c r="A106" t="s">
        <v>103</v>
      </c>
      <c r="B106" s="2">
        <v>1230</v>
      </c>
      <c r="C106" s="2">
        <v>1605</v>
      </c>
      <c r="D106" s="2">
        <v>2835</v>
      </c>
    </row>
    <row r="107" spans="1:4" x14ac:dyDescent="0.3">
      <c r="A107" t="s">
        <v>115</v>
      </c>
      <c r="B107" s="2">
        <v>1005</v>
      </c>
      <c r="C107" s="2">
        <v>1195</v>
      </c>
      <c r="D107" s="2">
        <v>2200</v>
      </c>
    </row>
    <row r="108" spans="1:4" x14ac:dyDescent="0.3">
      <c r="A108" t="s">
        <v>117</v>
      </c>
      <c r="B108" s="2">
        <v>1770</v>
      </c>
      <c r="C108" s="2">
        <v>2285</v>
      </c>
      <c r="D108" s="2">
        <v>4050</v>
      </c>
    </row>
    <row r="109" spans="1:4" x14ac:dyDescent="0.3">
      <c r="A109" t="s">
        <v>119</v>
      </c>
      <c r="B109" s="2">
        <v>1045</v>
      </c>
      <c r="C109">
        <v>940</v>
      </c>
      <c r="D109" s="2">
        <v>1985</v>
      </c>
    </row>
    <row r="110" spans="1:4" x14ac:dyDescent="0.3">
      <c r="A110" t="s">
        <v>120</v>
      </c>
      <c r="B110" s="2">
        <v>1490</v>
      </c>
      <c r="C110" s="2">
        <v>1635</v>
      </c>
      <c r="D110" s="2">
        <v>3125</v>
      </c>
    </row>
    <row r="111" spans="1:4" x14ac:dyDescent="0.3">
      <c r="A111" t="s">
        <v>121</v>
      </c>
      <c r="B111" s="2">
        <v>2010</v>
      </c>
      <c r="C111" s="2">
        <v>1385</v>
      </c>
      <c r="D111" s="2">
        <v>3395</v>
      </c>
    </row>
    <row r="112" spans="1:4" x14ac:dyDescent="0.3">
      <c r="A112" t="s">
        <v>131</v>
      </c>
      <c r="B112">
        <v>590</v>
      </c>
      <c r="C112">
        <v>695</v>
      </c>
      <c r="D112" s="2">
        <v>1285</v>
      </c>
    </row>
    <row r="113" spans="1:4" x14ac:dyDescent="0.3">
      <c r="A113" t="s">
        <v>128</v>
      </c>
      <c r="B113">
        <v>15</v>
      </c>
      <c r="C113">
        <v>50</v>
      </c>
      <c r="D113">
        <v>60</v>
      </c>
    </row>
    <row r="114" spans="1:4" x14ac:dyDescent="0.3">
      <c r="A114" t="s">
        <v>129</v>
      </c>
      <c r="B114" s="2">
        <v>3160</v>
      </c>
      <c r="C114" s="2">
        <v>4490</v>
      </c>
      <c r="D114" s="2">
        <v>7655</v>
      </c>
    </row>
    <row r="115" spans="1:4" x14ac:dyDescent="0.3">
      <c r="A115" t="s">
        <v>270</v>
      </c>
      <c r="B115" s="2">
        <v>1060</v>
      </c>
    </row>
    <row r="116" spans="1:4" x14ac:dyDescent="0.3">
      <c r="A116" t="s">
        <v>132</v>
      </c>
      <c r="B116" s="2">
        <v>1790</v>
      </c>
      <c r="C116">
        <v>855</v>
      </c>
      <c r="D116" s="2">
        <v>2645</v>
      </c>
    </row>
    <row r="117" spans="1:4" x14ac:dyDescent="0.3">
      <c r="A117" t="s">
        <v>133</v>
      </c>
      <c r="B117">
        <v>685</v>
      </c>
      <c r="C117">
        <v>520</v>
      </c>
      <c r="D117" s="2">
        <v>1210</v>
      </c>
    </row>
    <row r="118" spans="1:4" x14ac:dyDescent="0.3">
      <c r="A118" t="s">
        <v>134</v>
      </c>
      <c r="B118">
        <v>965</v>
      </c>
      <c r="C118" s="2">
        <v>1565</v>
      </c>
      <c r="D118" s="2">
        <v>2530</v>
      </c>
    </row>
    <row r="119" spans="1:4" x14ac:dyDescent="0.3">
      <c r="A119" t="s">
        <v>272</v>
      </c>
      <c r="B119" s="2">
        <v>2030</v>
      </c>
    </row>
    <row r="120" spans="1:4" x14ac:dyDescent="0.3">
      <c r="A120" t="s">
        <v>266</v>
      </c>
      <c r="B120" s="2">
        <v>1345</v>
      </c>
    </row>
    <row r="121" spans="1:4" x14ac:dyDescent="0.3">
      <c r="A121" t="s">
        <v>126</v>
      </c>
      <c r="B121" s="2">
        <v>7965</v>
      </c>
      <c r="C121" s="2">
        <v>5390</v>
      </c>
      <c r="D121" s="2">
        <v>13355</v>
      </c>
    </row>
    <row r="122" spans="1:4" x14ac:dyDescent="0.3">
      <c r="A122" t="s">
        <v>175</v>
      </c>
      <c r="B122">
        <v>380</v>
      </c>
    </row>
    <row r="123" spans="1:4" x14ac:dyDescent="0.3">
      <c r="A123" t="s">
        <v>14</v>
      </c>
      <c r="B123">
        <v>505</v>
      </c>
      <c r="C123">
        <v>630</v>
      </c>
      <c r="D123" s="2">
        <v>1135</v>
      </c>
    </row>
    <row r="124" spans="1:4" x14ac:dyDescent="0.3">
      <c r="A124" t="s">
        <v>31</v>
      </c>
      <c r="B124">
        <v>650</v>
      </c>
      <c r="C124" s="2">
        <v>1140</v>
      </c>
      <c r="D124" s="2">
        <v>1795</v>
      </c>
    </row>
    <row r="125" spans="1:4" x14ac:dyDescent="0.3">
      <c r="A125" t="s">
        <v>34</v>
      </c>
      <c r="B125">
        <v>465</v>
      </c>
      <c r="C125">
        <v>545</v>
      </c>
      <c r="D125" s="2">
        <v>1010</v>
      </c>
    </row>
    <row r="126" spans="1:4" x14ac:dyDescent="0.3">
      <c r="A126" t="s">
        <v>36</v>
      </c>
      <c r="B126" s="2">
        <v>1480</v>
      </c>
      <c r="C126" s="2">
        <v>1390</v>
      </c>
      <c r="D126" s="2">
        <v>2870</v>
      </c>
    </row>
    <row r="127" spans="1:4" x14ac:dyDescent="0.3">
      <c r="A127" t="s">
        <v>38</v>
      </c>
      <c r="B127" s="2">
        <v>1830</v>
      </c>
      <c r="C127" s="2">
        <v>2630</v>
      </c>
      <c r="D127" s="2">
        <v>4460</v>
      </c>
    </row>
    <row r="128" spans="1:4" x14ac:dyDescent="0.3">
      <c r="A128" t="s">
        <v>186</v>
      </c>
      <c r="B128">
        <v>600</v>
      </c>
    </row>
    <row r="129" spans="1:4" x14ac:dyDescent="0.3">
      <c r="A129" t="s">
        <v>55</v>
      </c>
      <c r="B129" s="2">
        <v>1970</v>
      </c>
      <c r="C129" s="2">
        <v>1375</v>
      </c>
      <c r="D129" s="2">
        <v>3345</v>
      </c>
    </row>
    <row r="130" spans="1:4" x14ac:dyDescent="0.3">
      <c r="A130" t="s">
        <v>204</v>
      </c>
      <c r="B130">
        <v>105</v>
      </c>
    </row>
    <row r="131" spans="1:4" x14ac:dyDescent="0.3">
      <c r="A131" t="s">
        <v>86</v>
      </c>
      <c r="B131" s="2">
        <v>1555</v>
      </c>
      <c r="C131" s="2">
        <v>1420</v>
      </c>
      <c r="D131" s="2">
        <v>2975</v>
      </c>
    </row>
    <row r="132" spans="1:4" x14ac:dyDescent="0.3">
      <c r="A132" t="s">
        <v>237</v>
      </c>
      <c r="B132" s="2">
        <v>3605</v>
      </c>
    </row>
    <row r="133" spans="1:4" x14ac:dyDescent="0.3">
      <c r="A133" t="s">
        <v>89</v>
      </c>
      <c r="B133" s="2">
        <v>1370</v>
      </c>
      <c r="C133" s="2">
        <v>1385</v>
      </c>
      <c r="D133" s="2">
        <v>2755</v>
      </c>
    </row>
    <row r="134" spans="1:4" x14ac:dyDescent="0.3">
      <c r="A134" t="s">
        <v>127</v>
      </c>
      <c r="B134" s="2">
        <v>1720</v>
      </c>
      <c r="C134" s="2">
        <v>1025</v>
      </c>
      <c r="D134" s="2">
        <v>2740</v>
      </c>
    </row>
    <row r="135" spans="1:4" x14ac:dyDescent="0.3">
      <c r="A135" t="s">
        <v>118</v>
      </c>
      <c r="B135">
        <v>235</v>
      </c>
      <c r="C135">
        <v>290</v>
      </c>
      <c r="D135">
        <v>525</v>
      </c>
    </row>
    <row r="136" spans="1:4" x14ac:dyDescent="0.3">
      <c r="A136" t="s">
        <v>74</v>
      </c>
      <c r="B136" s="2">
        <v>2335</v>
      </c>
      <c r="C136" s="2">
        <v>1510</v>
      </c>
      <c r="D136" s="2">
        <v>3845</v>
      </c>
    </row>
    <row r="137" spans="1:4" x14ac:dyDescent="0.3">
      <c r="A137" t="s">
        <v>125</v>
      </c>
      <c r="B137">
        <v>105</v>
      </c>
      <c r="C137">
        <v>230</v>
      </c>
      <c r="D137">
        <v>335</v>
      </c>
    </row>
    <row r="138" spans="1:4" x14ac:dyDescent="0.3">
      <c r="A138" t="s">
        <v>130</v>
      </c>
      <c r="B138" s="2">
        <v>1975</v>
      </c>
      <c r="C138" s="2">
        <v>2095</v>
      </c>
      <c r="D138" s="2">
        <v>4070</v>
      </c>
    </row>
    <row r="139" spans="1:4" x14ac:dyDescent="0.3">
      <c r="A139" t="s">
        <v>124</v>
      </c>
      <c r="B139">
        <v>730</v>
      </c>
      <c r="C139">
        <v>645</v>
      </c>
      <c r="D139" s="2">
        <v>1375</v>
      </c>
    </row>
    <row r="140" spans="1:4" x14ac:dyDescent="0.3">
      <c r="A140" t="s">
        <v>135</v>
      </c>
      <c r="B140">
        <v>985</v>
      </c>
      <c r="C140" s="2">
        <v>1810</v>
      </c>
      <c r="D140" s="2">
        <v>2795</v>
      </c>
    </row>
    <row r="141" spans="1:4" x14ac:dyDescent="0.3">
      <c r="A141" t="s">
        <v>136</v>
      </c>
      <c r="B141">
        <v>390</v>
      </c>
      <c r="C141">
        <v>505</v>
      </c>
      <c r="D141">
        <v>895</v>
      </c>
    </row>
  </sheetData>
  <sortState xmlns:xlrd2="http://schemas.microsoft.com/office/spreadsheetml/2017/richdata2" ref="A4:D141">
    <sortCondition ref="A4:A141"/>
  </sortState>
  <mergeCells count="9">
    <mergeCell ref="K2:L2"/>
    <mergeCell ref="M2:N2"/>
    <mergeCell ref="O2:P2"/>
    <mergeCell ref="E1:J1"/>
    <mergeCell ref="A1:A3"/>
    <mergeCell ref="B1:D2"/>
    <mergeCell ref="E2:F2"/>
    <mergeCell ref="G2:H2"/>
    <mergeCell ref="I2:J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2"/>
  <sheetViews>
    <sheetView workbookViewId="0">
      <selection activeCell="B30" sqref="B30"/>
    </sheetView>
  </sheetViews>
  <sheetFormatPr defaultColWidth="8.77734375" defaultRowHeight="14.4" x14ac:dyDescent="0.3"/>
  <cols>
    <col min="1" max="1" width="7.44140625" bestFit="1" customWidth="1"/>
    <col min="2" max="2" width="50.109375" bestFit="1" customWidth="1"/>
  </cols>
  <sheetData>
    <row r="1" spans="1:6" x14ac:dyDescent="0.3">
      <c r="B1" s="89" t="s">
        <v>0</v>
      </c>
      <c r="C1" s="88" t="s">
        <v>138</v>
      </c>
      <c r="D1" s="88"/>
      <c r="E1" s="4"/>
      <c r="F1" s="4"/>
    </row>
    <row r="2" spans="1:6" x14ac:dyDescent="0.3">
      <c r="B2" s="89"/>
      <c r="C2" s="88" t="s">
        <v>137</v>
      </c>
      <c r="D2" s="88"/>
      <c r="E2" s="4"/>
      <c r="F2" s="3"/>
    </row>
    <row r="3" spans="1:6" x14ac:dyDescent="0.3">
      <c r="B3" s="89"/>
      <c r="C3" s="1" t="s">
        <v>2</v>
      </c>
      <c r="D3" s="1" t="s">
        <v>273</v>
      </c>
      <c r="E3" s="1"/>
      <c r="F3" s="1"/>
    </row>
    <row r="4" spans="1:6" x14ac:dyDescent="0.3">
      <c r="A4" t="str">
        <f>_xlfn.IFNA(IF(MATCH(B4,'Official List'!A:A,0)&gt;0, "Keep"), "Delete")</f>
        <v>Keep</v>
      </c>
      <c r="B4" t="s">
        <v>6</v>
      </c>
      <c r="C4">
        <v>585</v>
      </c>
      <c r="D4" s="2">
        <v>3925</v>
      </c>
    </row>
    <row r="5" spans="1:6" x14ac:dyDescent="0.3">
      <c r="A5" t="str">
        <f>_xlfn.IFNA(IF(MATCH(B5,'Official List'!A:A,0)&gt;0, "Keep"), "Delete")</f>
        <v>Keep</v>
      </c>
      <c r="B5" t="s">
        <v>8</v>
      </c>
      <c r="C5" s="2">
        <v>1290</v>
      </c>
      <c r="D5" s="2">
        <v>2555</v>
      </c>
    </row>
    <row r="6" spans="1:6" x14ac:dyDescent="0.3">
      <c r="A6" t="str">
        <f>_xlfn.IFNA(IF(MATCH(B6,'Official List'!A:A,0)&gt;0, "Keep"), "Delete")</f>
        <v>Keep</v>
      </c>
      <c r="B6" t="s">
        <v>9</v>
      </c>
      <c r="C6" s="2">
        <v>9615</v>
      </c>
      <c r="D6" s="2">
        <v>9700</v>
      </c>
    </row>
    <row r="7" spans="1:6" x14ac:dyDescent="0.3">
      <c r="A7" t="str">
        <f>_xlfn.IFNA(IF(MATCH(B7,'Official List'!A:A,0)&gt;0, "Keep"), "Delete")</f>
        <v>Keep</v>
      </c>
      <c r="B7" t="s">
        <v>10</v>
      </c>
      <c r="C7" s="2">
        <v>4325</v>
      </c>
      <c r="D7" s="2">
        <v>4410</v>
      </c>
    </row>
    <row r="8" spans="1:6" x14ac:dyDescent="0.3">
      <c r="A8" t="str">
        <f>_xlfn.IFNA(IF(MATCH(B8,'Official List'!A:A,0)&gt;0, "Keep"), "Delete")</f>
        <v>Keep</v>
      </c>
      <c r="B8" t="s">
        <v>11</v>
      </c>
      <c r="C8" s="2">
        <v>1195</v>
      </c>
      <c r="D8" s="2">
        <v>2875</v>
      </c>
    </row>
    <row r="9" spans="1:6" x14ac:dyDescent="0.3">
      <c r="A9" t="str">
        <f>_xlfn.IFNA(IF(MATCH(B9,'Official List'!A:A,0)&gt;0, "Keep"), "Delete")</f>
        <v>Keep</v>
      </c>
      <c r="B9" t="s">
        <v>12</v>
      </c>
      <c r="C9" s="2">
        <v>3710</v>
      </c>
      <c r="D9" s="2">
        <v>4045</v>
      </c>
    </row>
    <row r="10" spans="1:6" x14ac:dyDescent="0.3">
      <c r="A10" t="str">
        <f>_xlfn.IFNA(IF(MATCH(B10,'Official List'!A:A,0)&gt;0, "Keep"), "Delete")</f>
        <v>Keep</v>
      </c>
      <c r="B10" t="s">
        <v>16</v>
      </c>
      <c r="C10" s="2">
        <v>4875</v>
      </c>
      <c r="D10" s="2">
        <v>4910</v>
      </c>
    </row>
    <row r="11" spans="1:6" x14ac:dyDescent="0.3">
      <c r="A11" t="str">
        <f>_xlfn.IFNA(IF(MATCH(B11,'Official List'!A:A,0)&gt;0, "Keep"), "Delete")</f>
        <v>Keep</v>
      </c>
      <c r="B11" t="s">
        <v>151</v>
      </c>
      <c r="C11" s="2">
        <v>10235</v>
      </c>
      <c r="D11" s="2">
        <v>10515</v>
      </c>
    </row>
    <row r="12" spans="1:6" x14ac:dyDescent="0.3">
      <c r="A12" t="str">
        <f>_xlfn.IFNA(IF(MATCH(B12,'Official List'!A:A,0)&gt;0, "Keep"), "Delete")</f>
        <v>Keep</v>
      </c>
      <c r="B12" t="s">
        <v>18</v>
      </c>
      <c r="C12" s="2">
        <v>1015</v>
      </c>
      <c r="D12" s="2">
        <v>1025</v>
      </c>
    </row>
    <row r="13" spans="1:6" x14ac:dyDescent="0.3">
      <c r="A13" t="str">
        <f>_xlfn.IFNA(IF(MATCH(B13,'Official List'!A:A,0)&gt;0, "Keep"), "Delete")</f>
        <v>Keep</v>
      </c>
      <c r="B13" t="s">
        <v>20</v>
      </c>
      <c r="C13" s="2">
        <v>5610</v>
      </c>
      <c r="D13" s="2">
        <v>5730</v>
      </c>
    </row>
    <row r="14" spans="1:6" x14ac:dyDescent="0.3">
      <c r="A14" t="str">
        <f>_xlfn.IFNA(IF(MATCH(B14,'Official List'!A:A,0)&gt;0, "Keep"), "Delete")</f>
        <v>Keep</v>
      </c>
      <c r="B14" t="s">
        <v>24</v>
      </c>
      <c r="C14" s="2">
        <v>4165</v>
      </c>
      <c r="D14" s="2">
        <v>4230</v>
      </c>
    </row>
    <row r="15" spans="1:6" x14ac:dyDescent="0.3">
      <c r="A15" t="str">
        <f>_xlfn.IFNA(IF(MATCH(B15,'Official List'!A:A,0)&gt;0, "Keep"), "Delete")</f>
        <v>Keep</v>
      </c>
      <c r="B15" t="s">
        <v>159</v>
      </c>
      <c r="C15" s="2">
        <v>7865</v>
      </c>
      <c r="D15" s="2">
        <v>7945</v>
      </c>
    </row>
    <row r="16" spans="1:6" x14ac:dyDescent="0.3">
      <c r="A16" t="str">
        <f>_xlfn.IFNA(IF(MATCH(B16,'Official List'!A:A,0)&gt;0, "Keep"), "Delete")</f>
        <v>Keep</v>
      </c>
      <c r="B16" t="s">
        <v>27</v>
      </c>
      <c r="C16" s="2">
        <v>5670</v>
      </c>
      <c r="D16" s="2">
        <v>5715</v>
      </c>
    </row>
    <row r="17" spans="1:4" x14ac:dyDescent="0.3">
      <c r="A17" t="str">
        <f>_xlfn.IFNA(IF(MATCH(B17,'Official List'!A:A,0)&gt;0, "Keep"), "Delete")</f>
        <v>Keep</v>
      </c>
      <c r="B17" t="s">
        <v>29</v>
      </c>
      <c r="C17" s="2">
        <v>1135</v>
      </c>
      <c r="D17" s="2">
        <v>3585</v>
      </c>
    </row>
    <row r="18" spans="1:4" x14ac:dyDescent="0.3">
      <c r="A18" t="str">
        <f>_xlfn.IFNA(IF(MATCH(B18,'Official List'!A:A,0)&gt;0, "Keep"), "Delete")</f>
        <v>Keep</v>
      </c>
      <c r="B18" t="s">
        <v>28</v>
      </c>
      <c r="C18" s="2">
        <v>4915</v>
      </c>
      <c r="D18" s="2">
        <v>10530</v>
      </c>
    </row>
    <row r="19" spans="1:4" x14ac:dyDescent="0.3">
      <c r="A19" t="str">
        <f>_xlfn.IFNA(IF(MATCH(B19,'Official List'!A:A,0)&gt;0, "Keep"), "Delete")</f>
        <v>Keep</v>
      </c>
      <c r="B19" t="s">
        <v>32</v>
      </c>
      <c r="C19" s="2">
        <v>5840</v>
      </c>
      <c r="D19" s="2">
        <v>5915</v>
      </c>
    </row>
    <row r="20" spans="1:4" x14ac:dyDescent="0.3">
      <c r="A20" t="str">
        <f>_xlfn.IFNA(IF(MATCH(B20,'Official List'!A:A,0)&gt;0, "Keep"), "Delete")</f>
        <v>Keep</v>
      </c>
      <c r="B20" t="s">
        <v>172</v>
      </c>
      <c r="C20">
        <v>170</v>
      </c>
      <c r="D20">
        <v>180</v>
      </c>
    </row>
    <row r="21" spans="1:4" x14ac:dyDescent="0.3">
      <c r="A21" t="str">
        <f>_xlfn.IFNA(IF(MATCH(B21,'Official List'!A:A,0)&gt;0, "Keep"), "Delete")</f>
        <v>Keep</v>
      </c>
      <c r="B21" t="s">
        <v>33</v>
      </c>
      <c r="C21" s="2">
        <v>10630</v>
      </c>
      <c r="D21" s="2">
        <v>10765</v>
      </c>
    </row>
    <row r="22" spans="1:4" x14ac:dyDescent="0.3">
      <c r="A22" t="str">
        <f>_xlfn.IFNA(IF(MATCH(B22,'Official List'!A:A,0)&gt;0, "Keep"), "Delete")</f>
        <v>Keep</v>
      </c>
      <c r="B22" t="s">
        <v>174</v>
      </c>
      <c r="C22" s="2">
        <v>1025</v>
      </c>
      <c r="D22" s="2">
        <v>1090</v>
      </c>
    </row>
    <row r="23" spans="1:4" x14ac:dyDescent="0.3">
      <c r="A23" t="str">
        <f>_xlfn.IFNA(IF(MATCH(B23,'Official List'!A:A,0)&gt;0, "Keep"), "Delete")</f>
        <v>Keep</v>
      </c>
      <c r="B23" t="s">
        <v>35</v>
      </c>
      <c r="C23" s="2">
        <v>7930</v>
      </c>
      <c r="D23" s="2">
        <v>8075</v>
      </c>
    </row>
    <row r="24" spans="1:4" x14ac:dyDescent="0.3">
      <c r="A24" t="str">
        <f>_xlfn.IFNA(IF(MATCH(B24,'Official List'!A:A,0)&gt;0, "Keep"), "Delete")</f>
        <v>Keep</v>
      </c>
      <c r="B24" t="s">
        <v>41</v>
      </c>
      <c r="C24" s="2">
        <v>6215</v>
      </c>
      <c r="D24" s="2">
        <v>6530</v>
      </c>
    </row>
    <row r="25" spans="1:4" x14ac:dyDescent="0.3">
      <c r="A25" t="str">
        <f>_xlfn.IFNA(IF(MATCH(B25,'Official List'!A:A,0)&gt;0, "Keep"), "Delete")</f>
        <v>Keep</v>
      </c>
      <c r="B25" t="s">
        <v>42</v>
      </c>
      <c r="C25">
        <v>310</v>
      </c>
      <c r="D25" s="2">
        <v>4440</v>
      </c>
    </row>
    <row r="26" spans="1:4" x14ac:dyDescent="0.3">
      <c r="A26" t="str">
        <f>_xlfn.IFNA(IF(MATCH(B26,'Official List'!A:A,0)&gt;0, "Keep"), "Delete")</f>
        <v>Keep</v>
      </c>
      <c r="B26" t="s">
        <v>180</v>
      </c>
      <c r="C26" s="2">
        <v>2140</v>
      </c>
      <c r="D26" s="2">
        <v>2240</v>
      </c>
    </row>
    <row r="27" spans="1:4" x14ac:dyDescent="0.3">
      <c r="A27" t="str">
        <f>_xlfn.IFNA(IF(MATCH(B27,'Official List'!A:A,0)&gt;0, "Keep"), "Delete")</f>
        <v>Keep</v>
      </c>
      <c r="B27" t="s">
        <v>46</v>
      </c>
      <c r="C27">
        <v>480</v>
      </c>
      <c r="D27" s="2">
        <v>6235</v>
      </c>
    </row>
    <row r="28" spans="1:4" x14ac:dyDescent="0.3">
      <c r="A28" t="str">
        <f>_xlfn.IFNA(IF(MATCH(B28,'Official List'!A:A,0)&gt;0, "Keep"), "Delete")</f>
        <v>Keep</v>
      </c>
      <c r="B28" t="s">
        <v>47</v>
      </c>
      <c r="C28">
        <v>160</v>
      </c>
      <c r="D28">
        <v>570</v>
      </c>
    </row>
    <row r="29" spans="1:4" x14ac:dyDescent="0.3">
      <c r="A29" t="str">
        <f>_xlfn.IFNA(IF(MATCH(B29,'Official List'!A:A,0)&gt;0, "Keep"), "Delete")</f>
        <v>Keep</v>
      </c>
      <c r="B29" t="s">
        <v>49</v>
      </c>
      <c r="C29" s="2">
        <v>1050</v>
      </c>
      <c r="D29" s="2">
        <v>3490</v>
      </c>
    </row>
    <row r="30" spans="1:4" x14ac:dyDescent="0.3">
      <c r="A30" t="str">
        <f>_xlfn.IFNA(IF(MATCH(B30,'Official List'!A:A,0)&gt;0, "Keep"), "Delete")</f>
        <v>Keep</v>
      </c>
      <c r="B30" t="s">
        <v>50</v>
      </c>
      <c r="C30" s="2">
        <v>3135</v>
      </c>
      <c r="D30" s="2">
        <v>3190</v>
      </c>
    </row>
    <row r="31" spans="1:4" x14ac:dyDescent="0.3">
      <c r="A31" t="str">
        <f>_xlfn.IFNA(IF(MATCH(B31,'Official List'!A:A,0)&gt;0, "Keep"), "Delete")</f>
        <v>Keep</v>
      </c>
      <c r="B31" t="s">
        <v>52</v>
      </c>
      <c r="C31">
        <v>255</v>
      </c>
      <c r="D31">
        <v>275</v>
      </c>
    </row>
    <row r="32" spans="1:4" x14ac:dyDescent="0.3">
      <c r="A32" t="str">
        <f>_xlfn.IFNA(IF(MATCH(B32,'Official List'!A:A,0)&gt;0, "Keep"), "Delete")</f>
        <v>Keep</v>
      </c>
      <c r="B32" t="s">
        <v>54</v>
      </c>
      <c r="C32">
        <v>340</v>
      </c>
      <c r="D32" s="2">
        <v>2430</v>
      </c>
    </row>
    <row r="33" spans="1:4" x14ac:dyDescent="0.3">
      <c r="A33" t="str">
        <f>_xlfn.IFNA(IF(MATCH(B33,'Official List'!A:A,0)&gt;0, "Keep"), "Delete")</f>
        <v>Keep</v>
      </c>
      <c r="B33" t="s">
        <v>57</v>
      </c>
      <c r="C33" s="2">
        <v>2960</v>
      </c>
      <c r="D33" s="2">
        <v>3085</v>
      </c>
    </row>
    <row r="34" spans="1:4" x14ac:dyDescent="0.3">
      <c r="A34" t="str">
        <f>_xlfn.IFNA(IF(MATCH(B34,'Official List'!A:A,0)&gt;0, "Keep"), "Delete")</f>
        <v>Keep</v>
      </c>
      <c r="B34" t="s">
        <v>58</v>
      </c>
      <c r="C34" s="2">
        <v>4010</v>
      </c>
      <c r="D34" s="2">
        <v>4190</v>
      </c>
    </row>
    <row r="35" spans="1:4" x14ac:dyDescent="0.3">
      <c r="A35" t="str">
        <f>_xlfn.IFNA(IF(MATCH(B35,'Official List'!A:A,0)&gt;0, "Keep"), "Delete")</f>
        <v>Keep</v>
      </c>
      <c r="B35" t="s">
        <v>60</v>
      </c>
      <c r="C35" s="2">
        <v>8830</v>
      </c>
      <c r="D35" s="2">
        <v>9090</v>
      </c>
    </row>
    <row r="36" spans="1:4" x14ac:dyDescent="0.3">
      <c r="A36" t="str">
        <f>_xlfn.IFNA(IF(MATCH(B36,'Official List'!A:A,0)&gt;0, "Keep"), "Delete")</f>
        <v>Keep</v>
      </c>
      <c r="B36" t="s">
        <v>61</v>
      </c>
      <c r="C36" s="2">
        <v>5265</v>
      </c>
      <c r="D36" s="2">
        <v>5335</v>
      </c>
    </row>
    <row r="37" spans="1:4" x14ac:dyDescent="0.3">
      <c r="A37" t="str">
        <f>_xlfn.IFNA(IF(MATCH(B37,'Official List'!A:A,0)&gt;0, "Keep"), "Delete")</f>
        <v>Keep</v>
      </c>
      <c r="B37" t="s">
        <v>65</v>
      </c>
      <c r="C37" s="2">
        <v>8545</v>
      </c>
      <c r="D37" s="2">
        <v>8780</v>
      </c>
    </row>
    <row r="38" spans="1:4" x14ac:dyDescent="0.3">
      <c r="A38" t="str">
        <f>_xlfn.IFNA(IF(MATCH(B38,'Official List'!A:A,0)&gt;0, "Keep"), "Delete")</f>
        <v>Keep</v>
      </c>
      <c r="B38" t="s">
        <v>68</v>
      </c>
      <c r="C38" s="2">
        <v>3160</v>
      </c>
      <c r="D38" s="2">
        <v>3205</v>
      </c>
    </row>
    <row r="39" spans="1:4" x14ac:dyDescent="0.3">
      <c r="A39" t="str">
        <f>_xlfn.IFNA(IF(MATCH(B39,'Official List'!A:A,0)&gt;0, "Keep"), "Delete")</f>
        <v>Keep</v>
      </c>
      <c r="B39" t="s">
        <v>199</v>
      </c>
      <c r="C39" s="2">
        <v>1760</v>
      </c>
      <c r="D39" s="2">
        <v>2135</v>
      </c>
    </row>
    <row r="40" spans="1:4" x14ac:dyDescent="0.3">
      <c r="A40" t="str">
        <f>_xlfn.IFNA(IF(MATCH(B40,'Official List'!A:A,0)&gt;0, "Keep"), "Delete")</f>
        <v>Keep</v>
      </c>
      <c r="B40" t="s">
        <v>71</v>
      </c>
      <c r="C40" s="2">
        <v>8370</v>
      </c>
      <c r="D40" s="2">
        <v>9885</v>
      </c>
    </row>
    <row r="41" spans="1:4" x14ac:dyDescent="0.3">
      <c r="A41" t="str">
        <f>_xlfn.IFNA(IF(MATCH(B41,'Official List'!A:A,0)&gt;0, "Keep"), "Delete")</f>
        <v>Keep</v>
      </c>
      <c r="B41" t="s">
        <v>203</v>
      </c>
      <c r="C41">
        <v>235</v>
      </c>
      <c r="D41">
        <v>240</v>
      </c>
    </row>
    <row r="42" spans="1:4" x14ac:dyDescent="0.3">
      <c r="A42" t="str">
        <f>_xlfn.IFNA(IF(MATCH(B42,'Official List'!A:A,0)&gt;0, "Keep"), "Delete")</f>
        <v>Keep</v>
      </c>
      <c r="B42" t="s">
        <v>75</v>
      </c>
      <c r="C42" s="2">
        <v>5010</v>
      </c>
      <c r="D42" s="2">
        <v>5055</v>
      </c>
    </row>
    <row r="43" spans="1:4" x14ac:dyDescent="0.3">
      <c r="A43" t="str">
        <f>_xlfn.IFNA(IF(MATCH(B43,'Official List'!A:A,0)&gt;0, "Keep"), "Delete")</f>
        <v>Keep</v>
      </c>
      <c r="B43" t="s">
        <v>76</v>
      </c>
      <c r="C43" s="2">
        <v>1765</v>
      </c>
      <c r="D43" s="2">
        <v>1840</v>
      </c>
    </row>
    <row r="44" spans="1:4" x14ac:dyDescent="0.3">
      <c r="A44" t="str">
        <f>_xlfn.IFNA(IF(MATCH(B44,'Official List'!A:A,0)&gt;0, "Keep"), "Delete")</f>
        <v>Keep</v>
      </c>
      <c r="B44" t="s">
        <v>77</v>
      </c>
      <c r="C44">
        <v>280</v>
      </c>
      <c r="D44">
        <v>290</v>
      </c>
    </row>
    <row r="45" spans="1:4" x14ac:dyDescent="0.3">
      <c r="A45" t="str">
        <f>_xlfn.IFNA(IF(MATCH(B45,'Official List'!A:A,0)&gt;0, "Keep"), "Delete")</f>
        <v>Keep</v>
      </c>
      <c r="B45" t="s">
        <v>210</v>
      </c>
      <c r="C45" s="2">
        <v>6875</v>
      </c>
      <c r="D45" s="2">
        <v>6925</v>
      </c>
    </row>
    <row r="46" spans="1:4" x14ac:dyDescent="0.3">
      <c r="A46" t="str">
        <f>_xlfn.IFNA(IF(MATCH(B46,'Official List'!A:A,0)&gt;0, "Keep"), "Delete")</f>
        <v>Keep</v>
      </c>
      <c r="B46" t="s">
        <v>78</v>
      </c>
      <c r="C46" s="2">
        <v>4065</v>
      </c>
      <c r="D46" s="2">
        <v>4275</v>
      </c>
    </row>
    <row r="47" spans="1:4" x14ac:dyDescent="0.3">
      <c r="A47" t="str">
        <f>_xlfn.IFNA(IF(MATCH(B47,'Official List'!A:A,0)&gt;0, "Keep"), "Delete")</f>
        <v>Keep</v>
      </c>
      <c r="B47" t="s">
        <v>81</v>
      </c>
      <c r="C47" s="2">
        <v>6035</v>
      </c>
      <c r="D47" s="2">
        <v>6120</v>
      </c>
    </row>
    <row r="48" spans="1:4" x14ac:dyDescent="0.3">
      <c r="A48" t="str">
        <f>_xlfn.IFNA(IF(MATCH(B48,'Official List'!A:A,0)&gt;0, "Keep"), "Delete")</f>
        <v>Keep</v>
      </c>
      <c r="B48" t="s">
        <v>83</v>
      </c>
      <c r="C48" s="2">
        <v>6980</v>
      </c>
      <c r="D48" s="2">
        <v>7385</v>
      </c>
    </row>
    <row r="49" spans="1:4" x14ac:dyDescent="0.3">
      <c r="A49" t="str">
        <f>_xlfn.IFNA(IF(MATCH(B49,'Official List'!A:A,0)&gt;0, "Keep"), "Delete")</f>
        <v>Keep</v>
      </c>
      <c r="B49" t="s">
        <v>236</v>
      </c>
      <c r="C49">
        <v>810</v>
      </c>
      <c r="D49">
        <v>830</v>
      </c>
    </row>
    <row r="50" spans="1:4" x14ac:dyDescent="0.3">
      <c r="A50" t="str">
        <f>_xlfn.IFNA(IF(MATCH(B50,'Official List'!A:A,0)&gt;0, "Keep"), "Delete")</f>
        <v>Keep</v>
      </c>
      <c r="B50" t="s">
        <v>87</v>
      </c>
      <c r="C50" s="2">
        <v>5595</v>
      </c>
      <c r="D50" s="2">
        <v>5850</v>
      </c>
    </row>
    <row r="51" spans="1:4" x14ac:dyDescent="0.3">
      <c r="A51" t="str">
        <f>_xlfn.IFNA(IF(MATCH(B51,'Official List'!A:A,0)&gt;0, "Keep"), "Delete")</f>
        <v>Keep</v>
      </c>
      <c r="B51" t="s">
        <v>91</v>
      </c>
      <c r="C51">
        <v>150</v>
      </c>
      <c r="D51" s="2">
        <v>1765</v>
      </c>
    </row>
    <row r="52" spans="1:4" x14ac:dyDescent="0.3">
      <c r="A52" t="str">
        <f>_xlfn.IFNA(IF(MATCH(B52,'Official List'!A:A,0)&gt;0, "Keep"), "Delete")</f>
        <v>Keep</v>
      </c>
      <c r="B52" t="s">
        <v>92</v>
      </c>
      <c r="C52" s="2">
        <v>5740</v>
      </c>
      <c r="D52" s="2">
        <v>5850</v>
      </c>
    </row>
    <row r="53" spans="1:4" x14ac:dyDescent="0.3">
      <c r="A53" t="str">
        <f>_xlfn.IFNA(IF(MATCH(B53,'Official List'!A:A,0)&gt;0, "Keep"), "Delete")</f>
        <v>Keep</v>
      </c>
      <c r="B53" t="s">
        <v>15</v>
      </c>
      <c r="C53">
        <v>505</v>
      </c>
      <c r="D53" s="2">
        <v>9265</v>
      </c>
    </row>
    <row r="54" spans="1:4" x14ac:dyDescent="0.3">
      <c r="A54" t="str">
        <f>_xlfn.IFNA(IF(MATCH(B54,'Official List'!A:A,0)&gt;0, "Keep"), "Delete")</f>
        <v>Keep</v>
      </c>
      <c r="B54" t="s">
        <v>251</v>
      </c>
      <c r="C54">
        <v>185</v>
      </c>
      <c r="D54">
        <v>185</v>
      </c>
    </row>
    <row r="55" spans="1:4" x14ac:dyDescent="0.3">
      <c r="A55" t="str">
        <f>_xlfn.IFNA(IF(MATCH(B55,'Official List'!A:A,0)&gt;0, "Keep"), "Delete")</f>
        <v>Keep</v>
      </c>
      <c r="B55" t="s">
        <v>95</v>
      </c>
      <c r="C55">
        <v>280</v>
      </c>
      <c r="D55" s="2">
        <v>4045</v>
      </c>
    </row>
    <row r="56" spans="1:4" x14ac:dyDescent="0.3">
      <c r="A56" t="str">
        <f>_xlfn.IFNA(IF(MATCH(B56,'Official List'!A:A,0)&gt;0, "Keep"), "Delete")</f>
        <v>Keep</v>
      </c>
      <c r="B56" t="s">
        <v>96</v>
      </c>
      <c r="C56" s="2">
        <v>3530</v>
      </c>
      <c r="D56" s="2">
        <v>3555</v>
      </c>
    </row>
    <row r="57" spans="1:4" x14ac:dyDescent="0.3">
      <c r="A57" t="str">
        <f>_xlfn.IFNA(IF(MATCH(B57,'Official List'!A:A,0)&gt;0, "Keep"), "Delete")</f>
        <v>Keep</v>
      </c>
      <c r="B57" t="s">
        <v>97</v>
      </c>
      <c r="C57">
        <v>290</v>
      </c>
      <c r="D57">
        <v>300</v>
      </c>
    </row>
    <row r="58" spans="1:4" x14ac:dyDescent="0.3">
      <c r="A58" t="str">
        <f>_xlfn.IFNA(IF(MATCH(B58,'Official List'!A:A,0)&gt;0, "Keep"), "Delete")</f>
        <v>Keep</v>
      </c>
      <c r="B58" t="s">
        <v>257</v>
      </c>
      <c r="C58">
        <v>130</v>
      </c>
      <c r="D58">
        <v>150</v>
      </c>
    </row>
    <row r="59" spans="1:4" x14ac:dyDescent="0.3">
      <c r="A59" t="str">
        <f>_xlfn.IFNA(IF(MATCH(B59,'Official List'!A:A,0)&gt;0, "Keep"), "Delete")</f>
        <v>Keep</v>
      </c>
      <c r="B59" t="s">
        <v>100</v>
      </c>
      <c r="C59" s="2">
        <v>3600</v>
      </c>
      <c r="D59" s="2">
        <v>3675</v>
      </c>
    </row>
    <row r="60" spans="1:4" x14ac:dyDescent="0.3">
      <c r="A60" t="str">
        <f>_xlfn.IFNA(IF(MATCH(B60,'Official List'!A:A,0)&gt;0, "Keep"), "Delete")</f>
        <v>Keep</v>
      </c>
      <c r="B60" t="s">
        <v>110</v>
      </c>
      <c r="C60" s="2">
        <v>11540</v>
      </c>
      <c r="D60" s="2">
        <v>11700</v>
      </c>
    </row>
    <row r="61" spans="1:4" x14ac:dyDescent="0.3">
      <c r="A61" t="str">
        <f>_xlfn.IFNA(IF(MATCH(B61,'Official List'!A:A,0)&gt;0, "Keep"), "Delete")</f>
        <v>Keep</v>
      </c>
      <c r="B61" t="s">
        <v>108</v>
      </c>
      <c r="C61" s="2">
        <v>1485</v>
      </c>
      <c r="D61" s="2">
        <v>1530</v>
      </c>
    </row>
    <row r="62" spans="1:4" x14ac:dyDescent="0.3">
      <c r="A62" t="str">
        <f>_xlfn.IFNA(IF(MATCH(B62,'Official List'!A:A,0)&gt;0, "Keep"), "Delete")</f>
        <v>Keep</v>
      </c>
      <c r="B62" t="s">
        <v>112</v>
      </c>
      <c r="C62" s="2">
        <v>3260</v>
      </c>
      <c r="D62" s="2">
        <v>3355</v>
      </c>
    </row>
    <row r="63" spans="1:4" x14ac:dyDescent="0.3">
      <c r="A63" t="str">
        <f>_xlfn.IFNA(IF(MATCH(B63,'Official List'!A:A,0)&gt;0, "Keep"), "Delete")</f>
        <v>Keep</v>
      </c>
      <c r="B63" t="s">
        <v>104</v>
      </c>
      <c r="C63" s="2">
        <v>1575</v>
      </c>
      <c r="D63" s="2">
        <v>1600</v>
      </c>
    </row>
    <row r="64" spans="1:4" x14ac:dyDescent="0.3">
      <c r="A64" t="str">
        <f>_xlfn.IFNA(IF(MATCH(B64,'Official List'!A:A,0)&gt;0, "Keep"), "Delete")</f>
        <v>Keep</v>
      </c>
      <c r="B64" t="s">
        <v>106</v>
      </c>
      <c r="C64" s="2">
        <v>2070</v>
      </c>
      <c r="D64" s="2">
        <v>2160</v>
      </c>
    </row>
    <row r="65" spans="1:4" x14ac:dyDescent="0.3">
      <c r="A65" t="str">
        <f>_xlfn.IFNA(IF(MATCH(B65,'Official List'!A:A,0)&gt;0, "Keep"), "Delete")</f>
        <v>Keep</v>
      </c>
      <c r="B65" t="s">
        <v>114</v>
      </c>
      <c r="C65" s="2">
        <v>6800</v>
      </c>
      <c r="D65" s="2">
        <v>7105</v>
      </c>
    </row>
    <row r="66" spans="1:4" x14ac:dyDescent="0.3">
      <c r="A66" t="str">
        <f>_xlfn.IFNA(IF(MATCH(B66,'Official List'!A:A,0)&gt;0, "Keep"), "Delete")</f>
        <v>Keep</v>
      </c>
      <c r="B66" t="s">
        <v>122</v>
      </c>
      <c r="C66" s="2">
        <v>2595</v>
      </c>
      <c r="D66" s="2">
        <v>6620</v>
      </c>
    </row>
    <row r="67" spans="1:4" x14ac:dyDescent="0.3">
      <c r="A67" t="str">
        <f>_xlfn.IFNA(IF(MATCH(B67,'Official List'!A:A,0)&gt;0, "Keep"), "Delete")</f>
        <v>Keep</v>
      </c>
      <c r="B67" t="s">
        <v>123</v>
      </c>
      <c r="C67" s="2">
        <v>8525</v>
      </c>
      <c r="D67" s="2">
        <v>8730</v>
      </c>
    </row>
    <row r="68" spans="1:4" x14ac:dyDescent="0.3">
      <c r="A68" t="str">
        <f>_xlfn.IFNA(IF(MATCH(B68,'Official List'!A:A,0)&gt;0, "Keep"), "Delete")</f>
        <v>Keep</v>
      </c>
      <c r="B68" t="s">
        <v>79</v>
      </c>
      <c r="C68" s="2">
        <v>12225</v>
      </c>
      <c r="D68" s="2">
        <v>12745</v>
      </c>
    </row>
    <row r="69" spans="1:4" x14ac:dyDescent="0.3">
      <c r="A69" t="str">
        <f>_xlfn.IFNA(IF(MATCH(B69,'Official List'!A:A,0)&gt;0, "Keep"), "Delete")</f>
        <v>Keep</v>
      </c>
      <c r="B69" t="s">
        <v>238</v>
      </c>
      <c r="C69" s="2">
        <v>12265</v>
      </c>
      <c r="D69" s="2">
        <v>12490</v>
      </c>
    </row>
    <row r="70" spans="1:4" x14ac:dyDescent="0.3">
      <c r="A70" t="str">
        <f>_xlfn.IFNA(IF(MATCH(B70,'Official List'!A:A,0)&gt;0, "Keep"), "Delete")</f>
        <v>Keep</v>
      </c>
      <c r="B70" t="s">
        <v>240</v>
      </c>
      <c r="C70" s="2">
        <v>33590</v>
      </c>
      <c r="D70" s="2">
        <v>48045</v>
      </c>
    </row>
    <row r="71" spans="1:4" x14ac:dyDescent="0.3">
      <c r="A71" t="str">
        <f>_xlfn.IFNA(IF(MATCH(B71,'Official List'!A:A,0)&gt;0, "Keep"), "Delete")</f>
        <v>Keep</v>
      </c>
      <c r="B71" t="s">
        <v>99</v>
      </c>
      <c r="C71">
        <v>335</v>
      </c>
      <c r="D71">
        <v>355</v>
      </c>
    </row>
    <row r="72" spans="1:4" x14ac:dyDescent="0.3">
      <c r="A72" t="str">
        <f>_xlfn.IFNA(IF(MATCH(B72,'Official List'!A:A,0)&gt;0, "Keep"), "Delete")</f>
        <v>Keep</v>
      </c>
      <c r="B72" t="s">
        <v>102</v>
      </c>
      <c r="C72">
        <v>480</v>
      </c>
      <c r="D72">
        <v>520</v>
      </c>
    </row>
    <row r="73" spans="1:4" x14ac:dyDescent="0.3">
      <c r="A73" t="str">
        <f>_xlfn.IFNA(IF(MATCH(B73,'Official List'!A:A,0)&gt;0, "Keep"), "Delete")</f>
        <v>Keep</v>
      </c>
      <c r="B73" t="s">
        <v>13</v>
      </c>
      <c r="C73" s="2">
        <v>3995</v>
      </c>
      <c r="D73" s="2">
        <v>4330</v>
      </c>
    </row>
    <row r="74" spans="1:4" x14ac:dyDescent="0.3">
      <c r="A74" t="str">
        <f>_xlfn.IFNA(IF(MATCH(B74,'Official List'!A:A,0)&gt;0, "Keep"), "Delete")</f>
        <v>Keep</v>
      </c>
      <c r="B74" t="s">
        <v>152</v>
      </c>
      <c r="C74" s="2">
        <v>8985</v>
      </c>
      <c r="D74" s="2">
        <v>9365</v>
      </c>
    </row>
    <row r="75" spans="1:4" x14ac:dyDescent="0.3">
      <c r="A75" t="str">
        <f>_xlfn.IFNA(IF(MATCH(B75,'Official List'!A:A,0)&gt;0, "Keep"), "Delete")</f>
        <v>Keep</v>
      </c>
      <c r="B75" t="s">
        <v>155</v>
      </c>
      <c r="C75" s="2">
        <v>3770</v>
      </c>
      <c r="D75" s="2">
        <v>3815</v>
      </c>
    </row>
    <row r="76" spans="1:4" x14ac:dyDescent="0.3">
      <c r="A76" t="str">
        <f>_xlfn.IFNA(IF(MATCH(B76,'Official List'!A:A,0)&gt;0, "Keep"), "Delete")</f>
        <v>Keep</v>
      </c>
      <c r="B76" t="s">
        <v>21</v>
      </c>
      <c r="C76" s="2">
        <v>3175</v>
      </c>
      <c r="D76" s="2">
        <v>3215</v>
      </c>
    </row>
    <row r="77" spans="1:4" x14ac:dyDescent="0.3">
      <c r="A77" t="str">
        <f>_xlfn.IFNA(IF(MATCH(B77,'Official List'!A:A,0)&gt;0, "Keep"), "Delete")</f>
        <v>Keep</v>
      </c>
      <c r="B77" t="s">
        <v>22</v>
      </c>
      <c r="C77" s="2">
        <v>6105</v>
      </c>
      <c r="D77" s="2">
        <v>6255</v>
      </c>
    </row>
    <row r="78" spans="1:4" x14ac:dyDescent="0.3">
      <c r="A78" t="str">
        <f>_xlfn.IFNA(IF(MATCH(B78,'Official List'!A:A,0)&gt;0, "Keep"), "Delete")</f>
        <v>Keep</v>
      </c>
      <c r="B78" t="s">
        <v>23</v>
      </c>
      <c r="C78" s="2">
        <v>6345</v>
      </c>
      <c r="D78" s="2">
        <v>6960</v>
      </c>
    </row>
    <row r="79" spans="1:4" x14ac:dyDescent="0.3">
      <c r="A79" t="str">
        <f>_xlfn.IFNA(IF(MATCH(B79,'Official List'!A:A,0)&gt;0, "Keep"), "Delete")</f>
        <v>Keep</v>
      </c>
      <c r="B79" t="s">
        <v>160</v>
      </c>
      <c r="C79" s="2">
        <v>1175</v>
      </c>
      <c r="D79" s="2">
        <v>1205</v>
      </c>
    </row>
    <row r="80" spans="1:4" x14ac:dyDescent="0.3">
      <c r="A80" t="str">
        <f>_xlfn.IFNA(IF(MATCH(B80,'Official List'!A:A,0)&gt;0, "Keep"), "Delete")</f>
        <v>Keep</v>
      </c>
      <c r="B80" t="s">
        <v>25</v>
      </c>
      <c r="C80" s="2">
        <v>4785</v>
      </c>
      <c r="D80" s="2">
        <v>5080</v>
      </c>
    </row>
    <row r="81" spans="1:4" x14ac:dyDescent="0.3">
      <c r="A81" t="str">
        <f>_xlfn.IFNA(IF(MATCH(B81,'Official List'!A:A,0)&gt;0, "Keep"), "Delete")</f>
        <v>Keep</v>
      </c>
      <c r="B81" t="s">
        <v>30</v>
      </c>
      <c r="C81" s="2">
        <v>8550</v>
      </c>
      <c r="D81" s="2">
        <v>8795</v>
      </c>
    </row>
    <row r="82" spans="1:4" x14ac:dyDescent="0.3">
      <c r="A82" t="str">
        <f>_xlfn.IFNA(IF(MATCH(B82,'Official List'!A:A,0)&gt;0, "Keep"), "Delete")</f>
        <v>Keep</v>
      </c>
      <c r="B82" t="s">
        <v>164</v>
      </c>
      <c r="C82" s="2">
        <v>2405</v>
      </c>
      <c r="D82" s="2">
        <v>2465</v>
      </c>
    </row>
    <row r="83" spans="1:4" x14ac:dyDescent="0.3">
      <c r="A83" t="str">
        <f>_xlfn.IFNA(IF(MATCH(B83,'Official List'!A:A,0)&gt;0, "Keep"), "Delete")</f>
        <v>Keep</v>
      </c>
      <c r="B83" t="s">
        <v>37</v>
      </c>
      <c r="C83">
        <v>560</v>
      </c>
      <c r="D83" s="2">
        <v>4710</v>
      </c>
    </row>
    <row r="84" spans="1:4" x14ac:dyDescent="0.3">
      <c r="A84" t="str">
        <f>_xlfn.IFNA(IF(MATCH(B84,'Official List'!A:A,0)&gt;0, "Keep"), "Delete")</f>
        <v>Keep</v>
      </c>
      <c r="B84" t="s">
        <v>39</v>
      </c>
      <c r="C84" s="2">
        <v>5920</v>
      </c>
      <c r="D84" s="2">
        <v>6000</v>
      </c>
    </row>
    <row r="85" spans="1:4" x14ac:dyDescent="0.3">
      <c r="A85" t="str">
        <f>_xlfn.IFNA(IF(MATCH(B85,'Official List'!A:A,0)&gt;0, "Keep"), "Delete")</f>
        <v>Keep</v>
      </c>
      <c r="B85" t="s">
        <v>40</v>
      </c>
      <c r="C85" s="2">
        <v>5295</v>
      </c>
      <c r="D85" s="2">
        <v>5345</v>
      </c>
    </row>
    <row r="86" spans="1:4" x14ac:dyDescent="0.3">
      <c r="A86" t="str">
        <f>_xlfn.IFNA(IF(MATCH(B86,'Official List'!A:A,0)&gt;0, "Keep"), "Delete")</f>
        <v>Keep</v>
      </c>
      <c r="B86" t="s">
        <v>43</v>
      </c>
      <c r="C86" s="2">
        <v>2935</v>
      </c>
      <c r="D86" s="2">
        <v>6770</v>
      </c>
    </row>
    <row r="87" spans="1:4" x14ac:dyDescent="0.3">
      <c r="A87" t="str">
        <f>_xlfn.IFNA(IF(MATCH(B87,'Official List'!A:A,0)&gt;0, "Keep"), "Delete")</f>
        <v>Keep</v>
      </c>
      <c r="B87" t="s">
        <v>44</v>
      </c>
      <c r="C87" s="2">
        <v>4800</v>
      </c>
      <c r="D87" s="2">
        <v>4885</v>
      </c>
    </row>
    <row r="88" spans="1:4" x14ac:dyDescent="0.3">
      <c r="A88" t="str">
        <f>_xlfn.IFNA(IF(MATCH(B88,'Official List'!A:A,0)&gt;0, "Keep"), "Delete")</f>
        <v>Keep</v>
      </c>
      <c r="B88" t="s">
        <v>45</v>
      </c>
      <c r="C88" s="2">
        <v>7185</v>
      </c>
      <c r="D88" s="2">
        <v>7675</v>
      </c>
    </row>
    <row r="89" spans="1:4" x14ac:dyDescent="0.3">
      <c r="A89" t="str">
        <f>_xlfn.IFNA(IF(MATCH(B89,'Official List'!A:A,0)&gt;0, "Keep"), "Delete")</f>
        <v>Keep</v>
      </c>
      <c r="B89" t="s">
        <v>48</v>
      </c>
      <c r="C89" s="2">
        <v>1225</v>
      </c>
      <c r="D89" s="2">
        <v>9415</v>
      </c>
    </row>
    <row r="90" spans="1:4" x14ac:dyDescent="0.3">
      <c r="A90" t="str">
        <f>_xlfn.IFNA(IF(MATCH(B90,'Official List'!A:A,0)&gt;0, "Keep"), "Delete")</f>
        <v>Keep</v>
      </c>
      <c r="B90" t="s">
        <v>51</v>
      </c>
      <c r="C90" s="2">
        <v>6630</v>
      </c>
      <c r="D90" s="2">
        <v>6720</v>
      </c>
    </row>
    <row r="91" spans="1:4" x14ac:dyDescent="0.3">
      <c r="A91" t="str">
        <f>_xlfn.IFNA(IF(MATCH(B91,'Official List'!A:A,0)&gt;0, "Keep"), "Delete")</f>
        <v>Keep</v>
      </c>
      <c r="B91" t="s">
        <v>189</v>
      </c>
      <c r="C91" s="2">
        <v>5695</v>
      </c>
      <c r="D91" s="2">
        <v>5775</v>
      </c>
    </row>
    <row r="92" spans="1:4" x14ac:dyDescent="0.3">
      <c r="A92" t="str">
        <f>_xlfn.IFNA(IF(MATCH(B92,'Official List'!A:A,0)&gt;0, "Keep"), "Delete")</f>
        <v>Keep</v>
      </c>
      <c r="B92" t="s">
        <v>56</v>
      </c>
      <c r="C92" s="2">
        <v>4640</v>
      </c>
      <c r="D92" s="2">
        <v>4670</v>
      </c>
    </row>
    <row r="93" spans="1:4" x14ac:dyDescent="0.3">
      <c r="A93" t="str">
        <f>_xlfn.IFNA(IF(MATCH(B93,'Official List'!A:A,0)&gt;0, "Keep"), "Delete")</f>
        <v>Keep</v>
      </c>
      <c r="B93" t="s">
        <v>59</v>
      </c>
      <c r="C93" s="2">
        <v>5340</v>
      </c>
      <c r="D93" s="2">
        <v>5415</v>
      </c>
    </row>
    <row r="94" spans="1:4" x14ac:dyDescent="0.3">
      <c r="A94" t="str">
        <f>_xlfn.IFNA(IF(MATCH(B94,'Official List'!A:A,0)&gt;0, "Keep"), "Delete")</f>
        <v>Keep</v>
      </c>
      <c r="B94" t="s">
        <v>63</v>
      </c>
      <c r="C94" s="2">
        <v>3555</v>
      </c>
      <c r="D94" s="2">
        <v>3770</v>
      </c>
    </row>
    <row r="95" spans="1:4" x14ac:dyDescent="0.3">
      <c r="A95" t="str">
        <f>_xlfn.IFNA(IF(MATCH(B95,'Official List'!A:A,0)&gt;0, "Keep"), "Delete")</f>
        <v>Keep</v>
      </c>
      <c r="B95" t="s">
        <v>67</v>
      </c>
      <c r="C95" s="2">
        <v>7795</v>
      </c>
      <c r="D95" s="2">
        <v>8080</v>
      </c>
    </row>
    <row r="96" spans="1:4" x14ac:dyDescent="0.3">
      <c r="A96" t="str">
        <f>_xlfn.IFNA(IF(MATCH(B96,'Official List'!A:A,0)&gt;0, "Keep"), "Delete")</f>
        <v>Keep</v>
      </c>
      <c r="B96" t="s">
        <v>69</v>
      </c>
      <c r="C96" s="2">
        <v>3740</v>
      </c>
      <c r="D96" s="2">
        <v>3845</v>
      </c>
    </row>
    <row r="97" spans="1:4" x14ac:dyDescent="0.3">
      <c r="A97" t="str">
        <f>_xlfn.IFNA(IF(MATCH(B97,'Official List'!A:A,0)&gt;0, "Keep"), "Delete")</f>
        <v>Keep</v>
      </c>
      <c r="B97" t="s">
        <v>70</v>
      </c>
      <c r="C97" s="2">
        <v>6270</v>
      </c>
      <c r="D97" s="2">
        <v>6375</v>
      </c>
    </row>
    <row r="98" spans="1:4" x14ac:dyDescent="0.3">
      <c r="A98" t="str">
        <f>_xlfn.IFNA(IF(MATCH(B98,'Official List'!A:A,0)&gt;0, "Keep"), "Delete")</f>
        <v>Keep</v>
      </c>
      <c r="B98" t="s">
        <v>72</v>
      </c>
      <c r="C98" s="2">
        <v>5985</v>
      </c>
      <c r="D98" s="2">
        <v>6605</v>
      </c>
    </row>
    <row r="99" spans="1:4" x14ac:dyDescent="0.3">
      <c r="A99" t="str">
        <f>_xlfn.IFNA(IF(MATCH(B99,'Official List'!A:A,0)&gt;0, "Keep"), "Delete")</f>
        <v>Keep</v>
      </c>
      <c r="B99" t="s">
        <v>80</v>
      </c>
      <c r="C99" s="2">
        <v>8660</v>
      </c>
      <c r="D99" s="2">
        <v>9270</v>
      </c>
    </row>
    <row r="100" spans="1:4" x14ac:dyDescent="0.3">
      <c r="A100" t="str">
        <f>_xlfn.IFNA(IF(MATCH(B100,'Official List'!A:A,0)&gt;0, "Keep"), "Delete")</f>
        <v>Keep</v>
      </c>
      <c r="B100" t="s">
        <v>85</v>
      </c>
      <c r="C100" s="2">
        <v>4305</v>
      </c>
      <c r="D100" s="2">
        <v>4370</v>
      </c>
    </row>
    <row r="101" spans="1:4" x14ac:dyDescent="0.3">
      <c r="A101" t="str">
        <f>_xlfn.IFNA(IF(MATCH(B101,'Official List'!A:A,0)&gt;0, "Keep"), "Delete")</f>
        <v>Keep</v>
      </c>
      <c r="B101" t="s">
        <v>88</v>
      </c>
      <c r="C101" s="2">
        <v>7645</v>
      </c>
      <c r="D101" s="2">
        <v>8125</v>
      </c>
    </row>
    <row r="102" spans="1:4" x14ac:dyDescent="0.3">
      <c r="A102" t="str">
        <f>_xlfn.IFNA(IF(MATCH(B102,'Official List'!A:A,0)&gt;0, "Keep"), "Delete")</f>
        <v>Keep</v>
      </c>
      <c r="B102" t="s">
        <v>90</v>
      </c>
      <c r="C102" s="2">
        <v>8090</v>
      </c>
      <c r="D102" s="2">
        <v>8365</v>
      </c>
    </row>
    <row r="103" spans="1:4" x14ac:dyDescent="0.3">
      <c r="A103" t="str">
        <f>_xlfn.IFNA(IF(MATCH(B103,'Official List'!A:A,0)&gt;0, "Keep"), "Delete")</f>
        <v>Keep</v>
      </c>
      <c r="B103" t="s">
        <v>94</v>
      </c>
      <c r="C103" s="2">
        <v>5645</v>
      </c>
      <c r="D103" s="2">
        <v>5990</v>
      </c>
    </row>
    <row r="104" spans="1:4" x14ac:dyDescent="0.3">
      <c r="A104" t="str">
        <f>_xlfn.IFNA(IF(MATCH(B104,'Official List'!A:A,0)&gt;0, "Keep"), "Delete")</f>
        <v>Keep</v>
      </c>
      <c r="B104" t="s">
        <v>107</v>
      </c>
      <c r="C104" s="2">
        <v>7715</v>
      </c>
      <c r="D104" s="2">
        <v>8005</v>
      </c>
    </row>
    <row r="105" spans="1:4" x14ac:dyDescent="0.3">
      <c r="A105" t="str">
        <f>_xlfn.IFNA(IF(MATCH(B105,'Official List'!A:A,0)&gt;0, "Keep"), "Delete")</f>
        <v>Keep</v>
      </c>
      <c r="B105" t="s">
        <v>111</v>
      </c>
      <c r="C105" s="2">
        <v>6230</v>
      </c>
      <c r="D105" s="2">
        <v>6410</v>
      </c>
    </row>
    <row r="106" spans="1:4" x14ac:dyDescent="0.3">
      <c r="A106" t="str">
        <f>_xlfn.IFNA(IF(MATCH(B106,'Official List'!A:A,0)&gt;0, "Keep"), "Delete")</f>
        <v>Keep</v>
      </c>
      <c r="B106" t="s">
        <v>113</v>
      </c>
      <c r="C106" s="2">
        <v>4560</v>
      </c>
      <c r="D106" s="2">
        <v>4745</v>
      </c>
    </row>
    <row r="107" spans="1:4" x14ac:dyDescent="0.3">
      <c r="A107" t="str">
        <f>_xlfn.IFNA(IF(MATCH(B107,'Official List'!A:A,0)&gt;0, "Keep"), "Delete")</f>
        <v>Keep</v>
      </c>
      <c r="B107" t="s">
        <v>103</v>
      </c>
      <c r="C107">
        <v>835</v>
      </c>
      <c r="D107" s="2">
        <v>2035</v>
      </c>
    </row>
    <row r="108" spans="1:4" x14ac:dyDescent="0.3">
      <c r="A108" t="str">
        <f>_xlfn.IFNA(IF(MATCH(B108,'Official List'!A:A,0)&gt;0, "Keep"), "Delete")</f>
        <v>Keep</v>
      </c>
      <c r="B108" t="s">
        <v>115</v>
      </c>
      <c r="C108">
        <v>305</v>
      </c>
      <c r="D108" s="2">
        <v>3430</v>
      </c>
    </row>
    <row r="109" spans="1:4" x14ac:dyDescent="0.3">
      <c r="A109" t="str">
        <f>_xlfn.IFNA(IF(MATCH(B109,'Official List'!A:A,0)&gt;0, "Keep"), "Delete")</f>
        <v>Keep</v>
      </c>
      <c r="B109" t="s">
        <v>117</v>
      </c>
      <c r="C109">
        <v>460</v>
      </c>
      <c r="D109" s="2">
        <v>7740</v>
      </c>
    </row>
    <row r="110" spans="1:4" x14ac:dyDescent="0.3">
      <c r="A110" t="str">
        <f>_xlfn.IFNA(IF(MATCH(B110,'Official List'!A:A,0)&gt;0, "Keep"), "Delete")</f>
        <v>Keep</v>
      </c>
      <c r="B110" t="s">
        <v>119</v>
      </c>
      <c r="C110" s="2">
        <v>6425</v>
      </c>
      <c r="D110" s="2">
        <v>6485</v>
      </c>
    </row>
    <row r="111" spans="1:4" x14ac:dyDescent="0.3">
      <c r="A111" t="str">
        <f>_xlfn.IFNA(IF(MATCH(B111,'Official List'!A:A,0)&gt;0, "Keep"), "Delete")</f>
        <v>Keep</v>
      </c>
      <c r="B111" t="s">
        <v>120</v>
      </c>
      <c r="C111" s="2">
        <v>4395</v>
      </c>
      <c r="D111" s="2">
        <v>4510</v>
      </c>
    </row>
    <row r="112" spans="1:4" x14ac:dyDescent="0.3">
      <c r="A112" t="str">
        <f>_xlfn.IFNA(IF(MATCH(B112,'Official List'!A:A,0)&gt;0, "Keep"), "Delete")</f>
        <v>Keep</v>
      </c>
      <c r="B112" t="s">
        <v>121</v>
      </c>
      <c r="C112" s="2">
        <v>5100</v>
      </c>
      <c r="D112" s="2">
        <v>5235</v>
      </c>
    </row>
    <row r="113" spans="1:4" x14ac:dyDescent="0.3">
      <c r="A113" t="str">
        <f>_xlfn.IFNA(IF(MATCH(B113,'Official List'!A:A,0)&gt;0, "Keep"), "Delete")</f>
        <v>Keep</v>
      </c>
      <c r="B113" t="s">
        <v>131</v>
      </c>
      <c r="C113">
        <v>580</v>
      </c>
      <c r="D113" s="2">
        <v>6675</v>
      </c>
    </row>
    <row r="114" spans="1:4" x14ac:dyDescent="0.3">
      <c r="A114" t="str">
        <f>_xlfn.IFNA(IF(MATCH(B114,'Official List'!A:A,0)&gt;0, "Keep"), "Delete")</f>
        <v>Keep</v>
      </c>
      <c r="B114" t="s">
        <v>129</v>
      </c>
      <c r="C114" s="2">
        <v>6205</v>
      </c>
      <c r="D114" s="2">
        <v>6410</v>
      </c>
    </row>
    <row r="115" spans="1:4" x14ac:dyDescent="0.3">
      <c r="A115" t="str">
        <f>_xlfn.IFNA(IF(MATCH(B115,'Official List'!A:A,0)&gt;0, "Keep"), "Delete")</f>
        <v>Keep</v>
      </c>
      <c r="B115" t="s">
        <v>270</v>
      </c>
      <c r="C115" s="2">
        <v>4335</v>
      </c>
      <c r="D115" s="2">
        <v>4425</v>
      </c>
    </row>
    <row r="116" spans="1:4" x14ac:dyDescent="0.3">
      <c r="A116" t="str">
        <f>_xlfn.IFNA(IF(MATCH(B116,'Official List'!A:A,0)&gt;0, "Keep"), "Delete")</f>
        <v>Keep</v>
      </c>
      <c r="B116" t="s">
        <v>132</v>
      </c>
      <c r="C116" s="2">
        <v>5640</v>
      </c>
      <c r="D116" s="2">
        <v>5695</v>
      </c>
    </row>
    <row r="117" spans="1:4" x14ac:dyDescent="0.3">
      <c r="A117" t="str">
        <f>_xlfn.IFNA(IF(MATCH(B117,'Official List'!A:A,0)&gt;0, "Keep"), "Delete")</f>
        <v>Keep</v>
      </c>
      <c r="B117" t="s">
        <v>133</v>
      </c>
      <c r="C117" s="2">
        <v>3125</v>
      </c>
      <c r="D117" s="2">
        <v>3225</v>
      </c>
    </row>
    <row r="118" spans="1:4" x14ac:dyDescent="0.3">
      <c r="A118" t="str">
        <f>_xlfn.IFNA(IF(MATCH(B118,'Official List'!A:A,0)&gt;0, "Keep"), "Delete")</f>
        <v>Keep</v>
      </c>
      <c r="B118" t="s">
        <v>134</v>
      </c>
      <c r="C118" s="2">
        <v>7445</v>
      </c>
      <c r="D118" s="2">
        <v>7515</v>
      </c>
    </row>
    <row r="119" spans="1:4" x14ac:dyDescent="0.3">
      <c r="A119" t="str">
        <f>_xlfn.IFNA(IF(MATCH(B119,'Official List'!A:A,0)&gt;0, "Keep"), "Delete")</f>
        <v>Keep</v>
      </c>
      <c r="B119" t="s">
        <v>272</v>
      </c>
      <c r="C119" s="2">
        <v>5735</v>
      </c>
      <c r="D119" s="2">
        <v>5990</v>
      </c>
    </row>
    <row r="120" spans="1:4" x14ac:dyDescent="0.3">
      <c r="A120" t="str">
        <f>_xlfn.IFNA(IF(MATCH(B120,'Official List'!A:A,0)&gt;0, "Keep"), "Delete")</f>
        <v>Keep</v>
      </c>
      <c r="B120" t="s">
        <v>264</v>
      </c>
      <c r="C120">
        <v>315</v>
      </c>
      <c r="D120">
        <v>340</v>
      </c>
    </row>
    <row r="121" spans="1:4" x14ac:dyDescent="0.3">
      <c r="A121" t="str">
        <f>_xlfn.IFNA(IF(MATCH(B121,'Official List'!A:A,0)&gt;0, "Keep"), "Delete")</f>
        <v>Keep</v>
      </c>
      <c r="B121" t="s">
        <v>266</v>
      </c>
      <c r="C121" s="2">
        <v>1050</v>
      </c>
      <c r="D121" s="2">
        <v>9605</v>
      </c>
    </row>
    <row r="122" spans="1:4" x14ac:dyDescent="0.3">
      <c r="A122" t="str">
        <f>_xlfn.IFNA(IF(MATCH(B122,'Official List'!A:A,0)&gt;0, "Keep"), "Delete")</f>
        <v>Keep</v>
      </c>
      <c r="B122" t="s">
        <v>126</v>
      </c>
      <c r="C122" s="2">
        <v>9270</v>
      </c>
      <c r="D122" s="2">
        <v>9575</v>
      </c>
    </row>
    <row r="123" spans="1:4" x14ac:dyDescent="0.3">
      <c r="A123" t="str">
        <f>_xlfn.IFNA(IF(MATCH(B123,'Official List'!A:A,0)&gt;0, "Keep"), "Delete")</f>
        <v>Keep</v>
      </c>
      <c r="B123" t="s">
        <v>175</v>
      </c>
      <c r="C123" s="2">
        <v>1740</v>
      </c>
      <c r="D123" s="2">
        <v>1805</v>
      </c>
    </row>
    <row r="124" spans="1:4" x14ac:dyDescent="0.3">
      <c r="A124" t="str">
        <f>_xlfn.IFNA(IF(MATCH(B124,'Official List'!A:A,0)&gt;0, "Keep"), "Delete")</f>
        <v>Keep</v>
      </c>
      <c r="B124" t="s">
        <v>14</v>
      </c>
      <c r="C124" s="2">
        <v>5670</v>
      </c>
      <c r="D124" s="2">
        <v>5705</v>
      </c>
    </row>
    <row r="125" spans="1:4" x14ac:dyDescent="0.3">
      <c r="A125" t="str">
        <f>_xlfn.IFNA(IF(MATCH(B125,'Official List'!A:A,0)&gt;0, "Keep"), "Delete")</f>
        <v>Keep</v>
      </c>
      <c r="B125" t="s">
        <v>31</v>
      </c>
      <c r="C125" s="2">
        <v>4250</v>
      </c>
      <c r="D125" s="2">
        <v>5125</v>
      </c>
    </row>
    <row r="126" spans="1:4" x14ac:dyDescent="0.3">
      <c r="A126" t="str">
        <f>_xlfn.IFNA(IF(MATCH(B126,'Official List'!A:A,0)&gt;0, "Keep"), "Delete")</f>
        <v>Keep</v>
      </c>
      <c r="B126" t="s">
        <v>34</v>
      </c>
      <c r="C126" s="2">
        <v>3900</v>
      </c>
      <c r="D126" s="2">
        <v>4200</v>
      </c>
    </row>
    <row r="127" spans="1:4" x14ac:dyDescent="0.3">
      <c r="A127" t="str">
        <f>_xlfn.IFNA(IF(MATCH(B127,'Official List'!A:A,0)&gt;0, "Keep"), "Delete")</f>
        <v>Keep</v>
      </c>
      <c r="B127" t="s">
        <v>36</v>
      </c>
      <c r="C127" s="2">
        <v>7740</v>
      </c>
      <c r="D127" s="2">
        <v>7970</v>
      </c>
    </row>
    <row r="128" spans="1:4" x14ac:dyDescent="0.3">
      <c r="A128" t="str">
        <f>_xlfn.IFNA(IF(MATCH(B128,'Official List'!A:A,0)&gt;0, "Keep"), "Delete")</f>
        <v>Keep</v>
      </c>
      <c r="B128" t="s">
        <v>38</v>
      </c>
      <c r="C128" s="2">
        <v>4420</v>
      </c>
      <c r="D128" s="2">
        <v>4730</v>
      </c>
    </row>
    <row r="129" spans="1:4" x14ac:dyDescent="0.3">
      <c r="A129" t="str">
        <f>_xlfn.IFNA(IF(MATCH(B129,'Official List'!A:A,0)&gt;0, "Keep"), "Delete")</f>
        <v>Keep</v>
      </c>
      <c r="B129" t="s">
        <v>186</v>
      </c>
      <c r="C129" s="2">
        <v>2800</v>
      </c>
      <c r="D129" s="2">
        <v>3025</v>
      </c>
    </row>
    <row r="130" spans="1:4" x14ac:dyDescent="0.3">
      <c r="A130" t="str">
        <f>_xlfn.IFNA(IF(MATCH(B130,'Official List'!A:A,0)&gt;0, "Keep"), "Delete")</f>
        <v>Keep</v>
      </c>
      <c r="B130" t="s">
        <v>55</v>
      </c>
      <c r="C130" s="2">
        <v>8615</v>
      </c>
      <c r="D130" s="2">
        <v>8705</v>
      </c>
    </row>
    <row r="131" spans="1:4" x14ac:dyDescent="0.3">
      <c r="A131" t="str">
        <f>_xlfn.IFNA(IF(MATCH(B131,'Official List'!A:A,0)&gt;0, "Keep"), "Delete")</f>
        <v>Keep</v>
      </c>
      <c r="B131" t="s">
        <v>204</v>
      </c>
      <c r="C131">
        <v>70</v>
      </c>
      <c r="D131">
        <v>70</v>
      </c>
    </row>
    <row r="132" spans="1:4" x14ac:dyDescent="0.3">
      <c r="A132" t="str">
        <f>_xlfn.IFNA(IF(MATCH(B132,'Official List'!A:A,0)&gt;0, "Keep"), "Delete")</f>
        <v>Keep</v>
      </c>
      <c r="B132" t="s">
        <v>86</v>
      </c>
      <c r="C132" s="2">
        <v>9155</v>
      </c>
      <c r="D132" s="2">
        <v>9570</v>
      </c>
    </row>
    <row r="133" spans="1:4" x14ac:dyDescent="0.3">
      <c r="A133" t="str">
        <f>_xlfn.IFNA(IF(MATCH(B133,'Official List'!A:A,0)&gt;0, "Keep"), "Delete")</f>
        <v>Keep</v>
      </c>
      <c r="B133" t="s">
        <v>237</v>
      </c>
      <c r="C133" s="2">
        <v>9250</v>
      </c>
      <c r="D133" s="2">
        <v>9480</v>
      </c>
    </row>
    <row r="134" spans="1:4" x14ac:dyDescent="0.3">
      <c r="A134" t="str">
        <f>_xlfn.IFNA(IF(MATCH(B134,'Official List'!A:A,0)&gt;0, "Keep"), "Delete")</f>
        <v>Keep</v>
      </c>
      <c r="B134" t="s">
        <v>89</v>
      </c>
      <c r="C134" s="2">
        <v>6110</v>
      </c>
      <c r="D134" s="2">
        <v>6365</v>
      </c>
    </row>
    <row r="135" spans="1:4" x14ac:dyDescent="0.3">
      <c r="A135" t="str">
        <f>_xlfn.IFNA(IF(MATCH(B135,'Official List'!A:A,0)&gt;0, "Keep"), "Delete")</f>
        <v>Keep</v>
      </c>
      <c r="B135" t="s">
        <v>127</v>
      </c>
      <c r="C135" s="2">
        <v>2120</v>
      </c>
      <c r="D135" s="2">
        <v>8725</v>
      </c>
    </row>
    <row r="136" spans="1:4" x14ac:dyDescent="0.3">
      <c r="A136" t="str">
        <f>_xlfn.IFNA(IF(MATCH(B136,'Official List'!A:A,0)&gt;0, "Keep"), "Delete")</f>
        <v>Keep</v>
      </c>
      <c r="B136" t="s">
        <v>118</v>
      </c>
      <c r="C136" s="2">
        <v>4470</v>
      </c>
      <c r="D136" s="2">
        <v>4495</v>
      </c>
    </row>
    <row r="137" spans="1:4" x14ac:dyDescent="0.3">
      <c r="A137" t="str">
        <f>_xlfn.IFNA(IF(MATCH(B137,'Official List'!A:A,0)&gt;0, "Keep"), "Delete")</f>
        <v>Keep</v>
      </c>
      <c r="B137" t="s">
        <v>74</v>
      </c>
      <c r="C137" s="2">
        <v>3330</v>
      </c>
      <c r="D137" s="2">
        <v>3455</v>
      </c>
    </row>
    <row r="138" spans="1:4" x14ac:dyDescent="0.3">
      <c r="A138" t="str">
        <f>_xlfn.IFNA(IF(MATCH(B138,'Official List'!A:A,0)&gt;0, "Keep"), "Delete")</f>
        <v>Keep</v>
      </c>
      <c r="B138" t="s">
        <v>125</v>
      </c>
      <c r="C138">
        <v>100</v>
      </c>
      <c r="D138" s="2">
        <v>4225</v>
      </c>
    </row>
    <row r="139" spans="1:4" x14ac:dyDescent="0.3">
      <c r="A139" t="str">
        <f>_xlfn.IFNA(IF(MATCH(B139,'Official List'!A:A,0)&gt;0, "Keep"), "Delete")</f>
        <v>Keep</v>
      </c>
      <c r="B139" t="s">
        <v>130</v>
      </c>
      <c r="C139" s="2">
        <v>9240</v>
      </c>
      <c r="D139" s="2">
        <v>10260</v>
      </c>
    </row>
    <row r="140" spans="1:4" x14ac:dyDescent="0.3">
      <c r="A140" t="str">
        <f>_xlfn.IFNA(IF(MATCH(B140,'Official List'!A:A,0)&gt;0, "Keep"), "Delete")</f>
        <v>Keep</v>
      </c>
      <c r="B140" t="s">
        <v>124</v>
      </c>
      <c r="C140" s="2">
        <v>2795</v>
      </c>
      <c r="D140" s="2">
        <v>6865</v>
      </c>
    </row>
    <row r="141" spans="1:4" x14ac:dyDescent="0.3">
      <c r="A141" t="str">
        <f>_xlfn.IFNA(IF(MATCH(B141,'Official List'!A:A,0)&gt;0, "Keep"), "Delete")</f>
        <v>Keep</v>
      </c>
      <c r="B141" t="s">
        <v>135</v>
      </c>
      <c r="C141" s="2">
        <v>3955</v>
      </c>
      <c r="D141" s="2">
        <v>4125</v>
      </c>
    </row>
    <row r="142" spans="1:4" x14ac:dyDescent="0.3">
      <c r="A142" t="str">
        <f>_xlfn.IFNA(IF(MATCH(B142,'Official List'!A:A,0)&gt;0, "Keep"), "Delete")</f>
        <v>Keep</v>
      </c>
      <c r="B142" t="s">
        <v>136</v>
      </c>
      <c r="C142" s="2">
        <v>2540</v>
      </c>
      <c r="D142" s="2">
        <v>2595</v>
      </c>
    </row>
  </sheetData>
  <autoFilter ref="A1:A142" xr:uid="{00000000-0009-0000-0000-000005000000}"/>
  <sortState xmlns:xlrd2="http://schemas.microsoft.com/office/spreadsheetml/2017/richdata2" ref="B5:D142">
    <sortCondition ref="B4:B142"/>
  </sortState>
  <mergeCells count="3">
    <mergeCell ref="C2:D2"/>
    <mergeCell ref="B1:B3"/>
    <mergeCell ref="C1:D1"/>
  </mergeCells>
  <conditionalFormatting sqref="B4:B142">
    <cfRule type="duplicateValues" priority="57"/>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3"/>
  <sheetViews>
    <sheetView workbookViewId="0">
      <selection activeCell="E11" sqref="E11"/>
    </sheetView>
  </sheetViews>
  <sheetFormatPr defaultColWidth="8.77734375" defaultRowHeight="14.4" x14ac:dyDescent="0.3"/>
  <cols>
    <col min="2" max="2" width="54.77734375" bestFit="1" customWidth="1"/>
  </cols>
  <sheetData>
    <row r="1" spans="1:5" x14ac:dyDescent="0.3">
      <c r="B1" s="89" t="s">
        <v>292</v>
      </c>
      <c r="C1" s="88" t="s">
        <v>293</v>
      </c>
      <c r="D1" s="88"/>
      <c r="E1" s="4"/>
    </row>
    <row r="2" spans="1:5" x14ac:dyDescent="0.3">
      <c r="B2" s="89"/>
      <c r="C2" s="88" t="s">
        <v>139</v>
      </c>
      <c r="D2" s="88"/>
      <c r="E2" s="3"/>
    </row>
    <row r="3" spans="1:5" x14ac:dyDescent="0.3">
      <c r="B3" s="89"/>
      <c r="C3" s="1" t="s">
        <v>2</v>
      </c>
      <c r="D3" s="1" t="s">
        <v>274</v>
      </c>
      <c r="E3" s="1"/>
    </row>
    <row r="4" spans="1:5" x14ac:dyDescent="0.3">
      <c r="A4" t="str">
        <f>_xlfn.IFNA(IF(MATCH(B4,'Official List'!A:A,0)&gt;0, "Keep"), "Delete")</f>
        <v>Keep</v>
      </c>
      <c r="B4" t="s">
        <v>6</v>
      </c>
      <c r="C4" s="2">
        <f>VLOOKUP(B4,'IGNORE BUT KEEP'!$B$2:$H$263,2,FALSE)</f>
        <v>465</v>
      </c>
      <c r="D4" s="2">
        <f>VLOOKUP(B4,'IGNORE BUT KEEP'!$B$2:$H$263,7,FALSE)</f>
        <v>3375</v>
      </c>
    </row>
    <row r="5" spans="1:5" x14ac:dyDescent="0.3">
      <c r="A5" t="str">
        <f>_xlfn.IFNA(IF(MATCH(B5,'Official List'!A:A,0)&gt;0, "Keep"), "Delete")</f>
        <v>Keep</v>
      </c>
      <c r="B5" t="s">
        <v>8</v>
      </c>
      <c r="C5" s="2">
        <f>VLOOKUP(B5,'IGNORE BUT KEEP'!$B$2:$H$263,2,FALSE)</f>
        <v>1335</v>
      </c>
      <c r="D5" s="2">
        <f>VLOOKUP(B5,'IGNORE BUT KEEP'!$B$2:$H$263,7,FALSE)</f>
        <v>2540</v>
      </c>
    </row>
    <row r="6" spans="1:5" x14ac:dyDescent="0.3">
      <c r="A6" t="str">
        <f>_xlfn.IFNA(IF(MATCH(B6,'Official List'!A:A,0)&gt;0, "Keep"), "Delete")</f>
        <v>Keep</v>
      </c>
      <c r="B6" t="s">
        <v>9</v>
      </c>
      <c r="C6" s="2">
        <f>VLOOKUP(B6,'IGNORE BUT KEEP'!$B$2:$H$263,2,FALSE)</f>
        <v>8925</v>
      </c>
      <c r="D6" s="2">
        <f>VLOOKUP(B6,'IGNORE BUT KEEP'!$B$2:$H$263,7,FALSE)</f>
        <v>9010</v>
      </c>
    </row>
    <row r="7" spans="1:5" x14ac:dyDescent="0.3">
      <c r="A7" t="str">
        <f>_xlfn.IFNA(IF(MATCH(B7,'Official List'!A:A,0)&gt;0, "Keep"), "Delete")</f>
        <v>Keep</v>
      </c>
      <c r="B7" t="s">
        <v>10</v>
      </c>
      <c r="C7" s="2">
        <f>VLOOKUP(B7,'IGNORE BUT KEEP'!$B$2:$H$263,2,FALSE)</f>
        <v>3875</v>
      </c>
      <c r="D7" s="2">
        <f>VLOOKUP(B7,'IGNORE BUT KEEP'!$B$2:$H$263,7,FALSE)</f>
        <v>3935</v>
      </c>
    </row>
    <row r="8" spans="1:5" x14ac:dyDescent="0.3">
      <c r="A8" t="str">
        <f>_xlfn.IFNA(IF(MATCH(B8,'Official List'!A:A,0)&gt;0, "Keep"), "Delete")</f>
        <v>Keep</v>
      </c>
      <c r="B8" t="s">
        <v>11</v>
      </c>
      <c r="C8" s="2">
        <f>VLOOKUP(B8,'IGNORE BUT KEEP'!$B$2:$H$263,2,FALSE)</f>
        <v>1430</v>
      </c>
      <c r="D8" s="2">
        <f>VLOOKUP(B8,'IGNORE BUT KEEP'!$B$2:$H$263,7,FALSE)</f>
        <v>3185</v>
      </c>
    </row>
    <row r="9" spans="1:5" x14ac:dyDescent="0.3">
      <c r="A9" t="str">
        <f>_xlfn.IFNA(IF(MATCH(B9,'Official List'!A:A,0)&gt;0, "Keep"), "Delete")</f>
        <v>Keep</v>
      </c>
      <c r="B9" t="s">
        <v>12</v>
      </c>
      <c r="C9" s="2">
        <f>VLOOKUP(B9,'IGNORE BUT KEEP'!$B$2:$H$263,2,FALSE)</f>
        <v>2730</v>
      </c>
      <c r="D9" s="2">
        <f>VLOOKUP(B9,'IGNORE BUT KEEP'!$B$2:$H$263,7,FALSE)</f>
        <v>3020</v>
      </c>
    </row>
    <row r="10" spans="1:5" x14ac:dyDescent="0.3">
      <c r="A10" t="str">
        <f>_xlfn.IFNA(IF(MATCH(B10,'Official List'!A:A,0)&gt;0, "Keep"), "Delete")</f>
        <v>Keep</v>
      </c>
      <c r="B10" t="s">
        <v>13</v>
      </c>
      <c r="C10" s="2">
        <f>VLOOKUP(B10,'IGNORE BUT KEEP'!$B$2:$H$263,2,FALSE)</f>
        <v>3430</v>
      </c>
      <c r="D10" s="2">
        <f>VLOOKUP(B10,'IGNORE BUT KEEP'!$B$2:$H$263,7,FALSE)</f>
        <v>3795</v>
      </c>
    </row>
    <row r="11" spans="1:5" x14ac:dyDescent="0.3">
      <c r="A11" t="str">
        <f>_xlfn.IFNA(IF(MATCH(B11,'Official List'!A:A,0)&gt;0, "Keep"), "Delete")</f>
        <v>Keep</v>
      </c>
      <c r="B11" t="s">
        <v>14</v>
      </c>
      <c r="C11" s="2">
        <f>VLOOKUP(B11,'IGNORE BUT KEEP'!$B$2:$H$263,2,FALSE)</f>
        <v>5300</v>
      </c>
      <c r="D11" s="2">
        <f>VLOOKUP(B11,'IGNORE BUT KEEP'!$B$2:$H$263,7,FALSE)</f>
        <v>5345</v>
      </c>
    </row>
    <row r="12" spans="1:5" x14ac:dyDescent="0.3">
      <c r="A12" t="str">
        <f>_xlfn.IFNA(IF(MATCH(B12,'Official List'!A:A,0)&gt;0, "Keep"), "Delete")</f>
        <v>Keep</v>
      </c>
      <c r="B12" t="s">
        <v>15</v>
      </c>
      <c r="C12" s="2">
        <f>VLOOKUP(B12,'IGNORE BUT KEEP'!$B$2:$H$263,2,FALSE)</f>
        <v>515</v>
      </c>
      <c r="D12" s="2">
        <f>VLOOKUP(B12,'IGNORE BUT KEEP'!$B$2:$H$263,7,FALSE)</f>
        <v>9055</v>
      </c>
    </row>
    <row r="13" spans="1:5" x14ac:dyDescent="0.3">
      <c r="A13" t="str">
        <f>_xlfn.IFNA(IF(MATCH(B13,'Official List'!A:A,0)&gt;0, "Keep"), "Delete")</f>
        <v>Keep</v>
      </c>
      <c r="B13" t="s">
        <v>16</v>
      </c>
      <c r="C13" s="2">
        <f>VLOOKUP(B13,'IGNORE BUT KEEP'!$B$2:$H$263,2,FALSE)</f>
        <v>4155</v>
      </c>
      <c r="D13" s="2">
        <f>VLOOKUP(B13,'IGNORE BUT KEEP'!$B$2:$H$263,7,FALSE)</f>
        <v>4185</v>
      </c>
    </row>
    <row r="14" spans="1:5" x14ac:dyDescent="0.3">
      <c r="A14" t="str">
        <f>_xlfn.IFNA(IF(MATCH(B14,'Official List'!A:A,0)&gt;0, "Keep"), "Delete")</f>
        <v>Keep</v>
      </c>
      <c r="B14" t="s">
        <v>151</v>
      </c>
      <c r="C14" s="2">
        <f>VLOOKUP(B14,'IGNORE BUT KEEP'!$B$2:$H$263,2,FALSE)</f>
        <v>10755</v>
      </c>
      <c r="D14" s="2">
        <f>VLOOKUP(B14,'IGNORE BUT KEEP'!$B$2:$H$263,7,FALSE)</f>
        <v>11005</v>
      </c>
    </row>
    <row r="15" spans="1:5" x14ac:dyDescent="0.3">
      <c r="A15" t="str">
        <f>_xlfn.IFNA(IF(MATCH(B15,'Official List'!A:A,0)&gt;0, "Keep"), "Delete")</f>
        <v>Keep</v>
      </c>
      <c r="B15" t="s">
        <v>152</v>
      </c>
      <c r="C15" s="2">
        <f>VLOOKUP(B15,'IGNORE BUT KEEP'!$B$2:$H$263,2,FALSE)</f>
        <v>9150</v>
      </c>
      <c r="D15" s="2">
        <f>VLOOKUP(B15,'IGNORE BUT KEEP'!$B$2:$H$263,7,FALSE)</f>
        <v>9575</v>
      </c>
    </row>
    <row r="16" spans="1:5" x14ac:dyDescent="0.3">
      <c r="A16" t="str">
        <f>_xlfn.IFNA(IF(MATCH(B16,'Official List'!A:A,0)&gt;0, "Keep"), "Delete")</f>
        <v>Keep</v>
      </c>
      <c r="B16" t="s">
        <v>18</v>
      </c>
      <c r="C16" s="2">
        <f>VLOOKUP(B16,'IGNORE BUT KEEP'!$B$2:$H$263,2,FALSE)</f>
        <v>1140</v>
      </c>
      <c r="D16" s="2">
        <f>VLOOKUP(B16,'IGNORE BUT KEEP'!$B$2:$H$263,7,FALSE)</f>
        <v>1145</v>
      </c>
    </row>
    <row r="17" spans="1:4" x14ac:dyDescent="0.3">
      <c r="A17" t="str">
        <f>_xlfn.IFNA(IF(MATCH(B17,'Official List'!A:A,0)&gt;0, "Keep"), "Delete")</f>
        <v>Keep</v>
      </c>
      <c r="B17" t="s">
        <v>155</v>
      </c>
      <c r="C17" s="2">
        <f>VLOOKUP(B17,'IGNORE BUT KEEP'!$B$2:$H$263,2,FALSE)</f>
        <v>3135</v>
      </c>
      <c r="D17" s="2">
        <f>VLOOKUP(B17,'IGNORE BUT KEEP'!$B$2:$H$263,7,FALSE)</f>
        <v>3185</v>
      </c>
    </row>
    <row r="18" spans="1:4" x14ac:dyDescent="0.3">
      <c r="A18" t="str">
        <f>_xlfn.IFNA(IF(MATCH(B18,'Official List'!A:A,0)&gt;0, "Keep"), "Delete")</f>
        <v>Keep</v>
      </c>
      <c r="B18" t="s">
        <v>20</v>
      </c>
      <c r="C18" s="2">
        <f>VLOOKUP(B18,'IGNORE BUT KEEP'!$B$2:$H$263,2,FALSE)</f>
        <v>5930</v>
      </c>
      <c r="D18" s="2">
        <f>VLOOKUP(B18,'IGNORE BUT KEEP'!$B$2:$H$263,7,FALSE)</f>
        <v>6045</v>
      </c>
    </row>
    <row r="19" spans="1:4" x14ac:dyDescent="0.3">
      <c r="A19" t="str">
        <f>_xlfn.IFNA(IF(MATCH(B19,'Official List'!A:A,0)&gt;0, "Keep"), "Delete")</f>
        <v>Keep</v>
      </c>
      <c r="B19" t="s">
        <v>21</v>
      </c>
      <c r="C19" s="2">
        <f>VLOOKUP(B19,'IGNORE BUT KEEP'!$B$2:$H$263,2,FALSE)</f>
        <v>3310</v>
      </c>
      <c r="D19" s="2">
        <f>VLOOKUP(B19,'IGNORE BUT KEEP'!$B$2:$H$263,7,FALSE)</f>
        <v>3355</v>
      </c>
    </row>
    <row r="20" spans="1:4" x14ac:dyDescent="0.3">
      <c r="A20" t="str">
        <f>_xlfn.IFNA(IF(MATCH(B20,'Official List'!A:A,0)&gt;0, "Keep"), "Delete")</f>
        <v>Keep</v>
      </c>
      <c r="B20" t="s">
        <v>22</v>
      </c>
      <c r="C20" s="2">
        <f>VLOOKUP(B20,'IGNORE BUT KEEP'!$B$2:$H$263,2,FALSE)</f>
        <v>6065</v>
      </c>
      <c r="D20" s="2">
        <f>VLOOKUP(B20,'IGNORE BUT KEEP'!$B$2:$H$263,7,FALSE)</f>
        <v>6255</v>
      </c>
    </row>
    <row r="21" spans="1:4" x14ac:dyDescent="0.3">
      <c r="A21" t="str">
        <f>_xlfn.IFNA(IF(MATCH(B21,'Official List'!A:A,0)&gt;0, "Keep"), "Delete")</f>
        <v>Keep</v>
      </c>
      <c r="B21" t="s">
        <v>23</v>
      </c>
      <c r="C21" s="2">
        <f>VLOOKUP(B21,'IGNORE BUT KEEP'!$B$2:$H$263,2,FALSE)</f>
        <v>6205</v>
      </c>
      <c r="D21" s="2">
        <f>VLOOKUP(B21,'IGNORE BUT KEEP'!$B$2:$H$263,7,FALSE)</f>
        <v>6755</v>
      </c>
    </row>
    <row r="22" spans="1:4" x14ac:dyDescent="0.3">
      <c r="A22" t="str">
        <f>_xlfn.IFNA(IF(MATCH(B22,'Official List'!A:A,0)&gt;0, "Keep"), "Delete")</f>
        <v>Keep</v>
      </c>
      <c r="B22" t="s">
        <v>24</v>
      </c>
      <c r="C22" s="2">
        <f>VLOOKUP(B22,'IGNORE BUT KEEP'!$B$2:$H$263,2,FALSE)</f>
        <v>4030</v>
      </c>
      <c r="D22" s="2">
        <f>VLOOKUP(B22,'IGNORE BUT KEEP'!$B$2:$H$263,7,FALSE)</f>
        <v>4105</v>
      </c>
    </row>
    <row r="23" spans="1:4" x14ac:dyDescent="0.3">
      <c r="A23" t="str">
        <f>_xlfn.IFNA(IF(MATCH(B23,'Official List'!A:A,0)&gt;0, "Keep"), "Delete")</f>
        <v>Keep</v>
      </c>
      <c r="B23" t="s">
        <v>159</v>
      </c>
      <c r="C23" s="2">
        <f>VLOOKUP(B23,'IGNORE BUT KEEP'!$B$2:$H$263,2,FALSE)</f>
        <v>5830</v>
      </c>
      <c r="D23" s="2">
        <f>VLOOKUP(B23,'IGNORE BUT KEEP'!$B$2:$H$263,7,FALSE)</f>
        <v>5925</v>
      </c>
    </row>
    <row r="24" spans="1:4" x14ac:dyDescent="0.3">
      <c r="A24" t="str">
        <f>_xlfn.IFNA(IF(MATCH(B24,'Official List'!A:A,0)&gt;0, "Keep"), "Delete")</f>
        <v>Keep</v>
      </c>
      <c r="B24" t="s">
        <v>160</v>
      </c>
      <c r="C24" s="2">
        <f>VLOOKUP(B24,'IGNORE BUT KEEP'!$B$2:$H$263,2,FALSE)</f>
        <v>1305</v>
      </c>
      <c r="D24" s="2">
        <f>VLOOKUP(B24,'IGNORE BUT KEEP'!$B$2:$H$263,7,FALSE)</f>
        <v>1335</v>
      </c>
    </row>
    <row r="25" spans="1:4" x14ac:dyDescent="0.3">
      <c r="A25" t="str">
        <f>_xlfn.IFNA(IF(MATCH(B25,'Official List'!A:A,0)&gt;0, "Keep"), "Delete")</f>
        <v>Keep</v>
      </c>
      <c r="B25" t="s">
        <v>25</v>
      </c>
      <c r="C25" s="2">
        <f>VLOOKUP(B25,'IGNORE BUT KEEP'!$B$2:$H$263,2,FALSE)</f>
        <v>4810</v>
      </c>
      <c r="D25" s="2">
        <f>VLOOKUP(B25,'IGNORE BUT KEEP'!$B$2:$H$263,7,FALSE)</f>
        <v>5100</v>
      </c>
    </row>
    <row r="26" spans="1:4" x14ac:dyDescent="0.3">
      <c r="A26" t="str">
        <f>_xlfn.IFNA(IF(MATCH(B26,'Official List'!A:A,0)&gt;0, "Keep"), "Delete")</f>
        <v>Keep</v>
      </c>
      <c r="B26" t="s">
        <v>27</v>
      </c>
      <c r="C26" s="2">
        <f>VLOOKUP(B26,'IGNORE BUT KEEP'!$B$2:$H$263,2,FALSE)</f>
        <v>6155</v>
      </c>
      <c r="D26" s="2">
        <f>VLOOKUP(B26,'IGNORE BUT KEEP'!$B$2:$H$263,7,FALSE)</f>
        <v>6200</v>
      </c>
    </row>
    <row r="27" spans="1:4" x14ac:dyDescent="0.3">
      <c r="A27" t="str">
        <f>_xlfn.IFNA(IF(MATCH(B27,'Official List'!A:A,0)&gt;0, "Keep"), "Delete")</f>
        <v>Keep</v>
      </c>
      <c r="B27" t="s">
        <v>28</v>
      </c>
      <c r="C27" s="2">
        <f>VLOOKUP(B27,'IGNORE BUT KEEP'!$B$2:$H$263,2,FALSE)</f>
        <v>4765</v>
      </c>
      <c r="D27" s="2">
        <f>VLOOKUP(B27,'IGNORE BUT KEEP'!$B$2:$H$263,7,FALSE)</f>
        <v>10530</v>
      </c>
    </row>
    <row r="28" spans="1:4" x14ac:dyDescent="0.3">
      <c r="A28" t="str">
        <f>_xlfn.IFNA(IF(MATCH(B28,'Official List'!A:A,0)&gt;0, "Keep"), "Delete")</f>
        <v>Keep</v>
      </c>
      <c r="B28" t="s">
        <v>29</v>
      </c>
      <c r="C28" s="2">
        <f>VLOOKUP(B28,'IGNORE BUT KEEP'!$B$2:$H$263,2,FALSE)</f>
        <v>1120</v>
      </c>
      <c r="D28" s="2">
        <f>VLOOKUP(B28,'IGNORE BUT KEEP'!$B$2:$H$263,7,FALSE)</f>
        <v>3940</v>
      </c>
    </row>
    <row r="29" spans="1:4" x14ac:dyDescent="0.3">
      <c r="A29" t="str">
        <f>_xlfn.IFNA(IF(MATCH(B29,'Official List'!A:A,0)&gt;0, "Keep"), "Delete")</f>
        <v>Keep</v>
      </c>
      <c r="B29" t="s">
        <v>30</v>
      </c>
      <c r="C29" s="2">
        <f>VLOOKUP(B29,'IGNORE BUT KEEP'!$B$2:$H$263,2,FALSE)</f>
        <v>7790</v>
      </c>
      <c r="D29" s="2">
        <f>VLOOKUP(B29,'IGNORE BUT KEEP'!$B$2:$H$263,7,FALSE)</f>
        <v>7995</v>
      </c>
    </row>
    <row r="30" spans="1:4" x14ac:dyDescent="0.3">
      <c r="A30" t="str">
        <f>_xlfn.IFNA(IF(MATCH(B30,'Official List'!A:A,0)&gt;0, "Keep"), "Delete")</f>
        <v>Keep</v>
      </c>
      <c r="B30" t="s">
        <v>31</v>
      </c>
      <c r="C30" s="2">
        <f>VLOOKUP(B30,'IGNORE BUT KEEP'!$B$2:$H$263,2,FALSE)</f>
        <v>4670</v>
      </c>
      <c r="D30" s="2">
        <f>VLOOKUP(B30,'IGNORE BUT KEEP'!$B$2:$H$263,7,FALSE)</f>
        <v>5575</v>
      </c>
    </row>
    <row r="31" spans="1:4" x14ac:dyDescent="0.3">
      <c r="A31" t="str">
        <f>_xlfn.IFNA(IF(MATCH(B31,'Official List'!A:A,0)&gt;0, "Keep"), "Delete")</f>
        <v>Keep</v>
      </c>
      <c r="B31" t="s">
        <v>164</v>
      </c>
      <c r="C31" s="2">
        <f>VLOOKUP(B31,'IGNORE BUT KEEP'!$B$2:$H$263,2,FALSE)</f>
        <v>2230</v>
      </c>
      <c r="D31" s="2">
        <f>VLOOKUP(B31,'IGNORE BUT KEEP'!$B$2:$H$263,7,FALSE)</f>
        <v>2300</v>
      </c>
    </row>
    <row r="32" spans="1:4" x14ac:dyDescent="0.3">
      <c r="A32" t="str">
        <f>_xlfn.IFNA(IF(MATCH(B32,'Official List'!A:A,0)&gt;0, "Keep"), "Delete")</f>
        <v>Keep</v>
      </c>
      <c r="B32" t="s">
        <v>32</v>
      </c>
      <c r="C32" s="2">
        <f>VLOOKUP(B32,'IGNORE BUT KEEP'!$B$2:$H$263,2,FALSE)</f>
        <v>5940</v>
      </c>
      <c r="D32" s="2">
        <f>VLOOKUP(B32,'IGNORE BUT KEEP'!$B$2:$H$263,7,FALSE)</f>
        <v>6030</v>
      </c>
    </row>
    <row r="33" spans="1:4" x14ac:dyDescent="0.3">
      <c r="A33" t="str">
        <f>_xlfn.IFNA(IF(MATCH(B33,'Official List'!A:A,0)&gt;0, "Keep"), "Delete")</f>
        <v>Keep</v>
      </c>
      <c r="B33" t="s">
        <v>172</v>
      </c>
      <c r="C33" s="2">
        <f>VLOOKUP(B33,'IGNORE BUT KEEP'!$B$2:$H$263,2,FALSE)</f>
        <v>130</v>
      </c>
      <c r="D33" s="2">
        <f>VLOOKUP(B33,'IGNORE BUT KEEP'!$B$2:$H$263,7,FALSE)</f>
        <v>135</v>
      </c>
    </row>
    <row r="34" spans="1:4" x14ac:dyDescent="0.3">
      <c r="A34" t="str">
        <f>_xlfn.IFNA(IF(MATCH(B34,'Official List'!A:A,0)&gt;0, "Keep"), "Delete")</f>
        <v>Keep</v>
      </c>
      <c r="B34" t="s">
        <v>33</v>
      </c>
      <c r="C34" s="2">
        <f>VLOOKUP(B34,'IGNORE BUT KEEP'!$B$2:$H$263,2,FALSE)</f>
        <v>8935</v>
      </c>
      <c r="D34" s="2">
        <f>VLOOKUP(B34,'IGNORE BUT KEEP'!$B$2:$H$263,7,FALSE)</f>
        <v>9085</v>
      </c>
    </row>
    <row r="35" spans="1:4" x14ac:dyDescent="0.3">
      <c r="A35" t="str">
        <f>_xlfn.IFNA(IF(MATCH(B35,'Official List'!A:A,0)&gt;0, "Keep"), "Delete")</f>
        <v>Keep</v>
      </c>
      <c r="B35" t="s">
        <v>174</v>
      </c>
      <c r="C35" s="2">
        <f>VLOOKUP(B35,'IGNORE BUT KEEP'!$B$2:$H$263,2,FALSE)</f>
        <v>1010</v>
      </c>
      <c r="D35" s="2">
        <f>VLOOKUP(B35,'IGNORE BUT KEEP'!$B$2:$H$263,7,FALSE)</f>
        <v>1065</v>
      </c>
    </row>
    <row r="36" spans="1:4" x14ac:dyDescent="0.3">
      <c r="A36" t="str">
        <f>_xlfn.IFNA(IF(MATCH(B36,'Official List'!A:A,0)&gt;0, "Keep"), "Delete")</f>
        <v>Keep</v>
      </c>
      <c r="B36" t="s">
        <v>175</v>
      </c>
      <c r="C36" s="2">
        <f>VLOOKUP(B36,'IGNORE BUT KEEP'!$B$2:$H$263,2,FALSE)</f>
        <v>1755</v>
      </c>
      <c r="D36" s="2">
        <f>VLOOKUP(B36,'IGNORE BUT KEEP'!$B$2:$H$263,7,FALSE)</f>
        <v>1835</v>
      </c>
    </row>
    <row r="37" spans="1:4" x14ac:dyDescent="0.3">
      <c r="A37" t="str">
        <f>_xlfn.IFNA(IF(MATCH(B37,'Official List'!A:A,0)&gt;0, "Keep"), "Delete")</f>
        <v>Keep</v>
      </c>
      <c r="B37" t="s">
        <v>34</v>
      </c>
      <c r="C37" s="2">
        <f>VLOOKUP(B37,'IGNORE BUT KEEP'!$B$2:$H$263,2,FALSE)</f>
        <v>3520</v>
      </c>
      <c r="D37" s="2">
        <f>VLOOKUP(B37,'IGNORE BUT KEEP'!$B$2:$H$263,7,FALSE)</f>
        <v>3845</v>
      </c>
    </row>
    <row r="38" spans="1:4" x14ac:dyDescent="0.3">
      <c r="A38" t="str">
        <f>_xlfn.IFNA(IF(MATCH(B38,'Official List'!A:A,0)&gt;0, "Keep"), "Delete")</f>
        <v>Keep</v>
      </c>
      <c r="B38" t="s">
        <v>35</v>
      </c>
      <c r="C38" s="2">
        <f>VLOOKUP(B38,'IGNORE BUT KEEP'!$B$2:$H$263,2,FALSE)</f>
        <v>8295</v>
      </c>
      <c r="D38" s="2">
        <f>VLOOKUP(B38,'IGNORE BUT KEEP'!$B$2:$H$263,7,FALSE)</f>
        <v>8420</v>
      </c>
    </row>
    <row r="39" spans="1:4" x14ac:dyDescent="0.3">
      <c r="A39" t="str">
        <f>_xlfn.IFNA(IF(MATCH(B39,'Official List'!A:A,0)&gt;0, "Keep"), "Delete")</f>
        <v>Keep</v>
      </c>
      <c r="B39" t="s">
        <v>36</v>
      </c>
      <c r="C39" s="2">
        <f>VLOOKUP(B39,'IGNORE BUT KEEP'!$B$2:$H$263,2,FALSE)</f>
        <v>7855</v>
      </c>
      <c r="D39" s="2">
        <f>VLOOKUP(B39,'IGNORE BUT KEEP'!$B$2:$H$263,7,FALSE)</f>
        <v>8060</v>
      </c>
    </row>
    <row r="40" spans="1:4" x14ac:dyDescent="0.3">
      <c r="A40" t="str">
        <f>_xlfn.IFNA(IF(MATCH(B40,'Official List'!A:A,0)&gt;0, "Keep"), "Delete")</f>
        <v>Keep</v>
      </c>
      <c r="B40" t="s">
        <v>37</v>
      </c>
      <c r="C40" s="2">
        <f>VLOOKUP(B40,'IGNORE BUT KEEP'!$B$2:$H$263,2,FALSE)</f>
        <v>665</v>
      </c>
      <c r="D40" s="2">
        <f>VLOOKUP(B40,'IGNORE BUT KEEP'!$B$2:$H$263,7,FALSE)</f>
        <v>5000</v>
      </c>
    </row>
    <row r="41" spans="1:4" x14ac:dyDescent="0.3">
      <c r="A41" t="str">
        <f>_xlfn.IFNA(IF(MATCH(B41,'Official List'!A:A,0)&gt;0, "Keep"), "Delete")</f>
        <v>Keep</v>
      </c>
      <c r="B41" t="s">
        <v>38</v>
      </c>
      <c r="C41" s="2">
        <f>VLOOKUP(B41,'IGNORE BUT KEEP'!$B$2:$H$263,2,FALSE)</f>
        <v>4555</v>
      </c>
      <c r="D41" s="2">
        <f>VLOOKUP(B41,'IGNORE BUT KEEP'!$B$2:$H$263,7,FALSE)</f>
        <v>4840</v>
      </c>
    </row>
    <row r="42" spans="1:4" x14ac:dyDescent="0.3">
      <c r="A42" t="str">
        <f>_xlfn.IFNA(IF(MATCH(B42,'Official List'!A:A,0)&gt;0, "Keep"), "Delete")</f>
        <v>Keep</v>
      </c>
      <c r="B42" t="s">
        <v>39</v>
      </c>
      <c r="C42" s="2">
        <f>VLOOKUP(B42,'IGNORE BUT KEEP'!$B$2:$H$263,2,FALSE)</f>
        <v>5685</v>
      </c>
      <c r="D42" s="2">
        <f>VLOOKUP(B42,'IGNORE BUT KEEP'!$B$2:$H$263,7,FALSE)</f>
        <v>5765</v>
      </c>
    </row>
    <row r="43" spans="1:4" x14ac:dyDescent="0.3">
      <c r="A43" t="str">
        <f>_xlfn.IFNA(IF(MATCH(B43,'Official List'!A:A,0)&gt;0, "Keep"), "Delete")</f>
        <v>Keep</v>
      </c>
      <c r="B43" t="s">
        <v>40</v>
      </c>
      <c r="C43" s="2">
        <f>VLOOKUP(B43,'IGNORE BUT KEEP'!$B$2:$H$263,2,FALSE)</f>
        <v>5250</v>
      </c>
      <c r="D43" s="2">
        <f>VLOOKUP(B43,'IGNORE BUT KEEP'!$B$2:$H$263,7,FALSE)</f>
        <v>5305</v>
      </c>
    </row>
    <row r="44" spans="1:4" x14ac:dyDescent="0.3">
      <c r="A44" t="str">
        <f>_xlfn.IFNA(IF(MATCH(B44,'Official List'!A:A,0)&gt;0, "Keep"), "Delete")</f>
        <v>Keep</v>
      </c>
      <c r="B44" t="s">
        <v>41</v>
      </c>
      <c r="C44" s="2">
        <f>VLOOKUP(B44,'IGNORE BUT KEEP'!$B$2:$H$263,2,FALSE)</f>
        <v>6205</v>
      </c>
      <c r="D44" s="2">
        <f>VLOOKUP(B44,'IGNORE BUT KEEP'!$B$2:$H$263,7,FALSE)</f>
        <v>6550</v>
      </c>
    </row>
    <row r="45" spans="1:4" x14ac:dyDescent="0.3">
      <c r="A45" t="str">
        <f>_xlfn.IFNA(IF(MATCH(B45,'Official List'!A:A,0)&gt;0, "Keep"), "Delete")</f>
        <v>Keep</v>
      </c>
      <c r="B45" t="s">
        <v>42</v>
      </c>
      <c r="C45" s="2">
        <f>VLOOKUP(B45,'IGNORE BUT KEEP'!$B$2:$H$263,2,FALSE)</f>
        <v>290</v>
      </c>
      <c r="D45" s="2">
        <f>VLOOKUP(B45,'IGNORE BUT KEEP'!$B$2:$H$263,7,FALSE)</f>
        <v>4120</v>
      </c>
    </row>
    <row r="46" spans="1:4" x14ac:dyDescent="0.3">
      <c r="A46" t="str">
        <f>_xlfn.IFNA(IF(MATCH(B46,'Official List'!A:A,0)&gt;0, "Keep"), "Delete")</f>
        <v>Keep</v>
      </c>
      <c r="B46" t="s">
        <v>43</v>
      </c>
      <c r="C46" s="2">
        <f>VLOOKUP(B46,'IGNORE BUT KEEP'!$B$2:$H$263,2,FALSE)</f>
        <v>3085</v>
      </c>
      <c r="D46" s="2">
        <f>VLOOKUP(B46,'IGNORE BUT KEEP'!$B$2:$H$263,7,FALSE)</f>
        <v>7165</v>
      </c>
    </row>
    <row r="47" spans="1:4" x14ac:dyDescent="0.3">
      <c r="A47" t="str">
        <f>_xlfn.IFNA(IF(MATCH(B47,'Official List'!A:A,0)&gt;0, "Keep"), "Delete")</f>
        <v>Keep</v>
      </c>
      <c r="B47" t="s">
        <v>44</v>
      </c>
      <c r="C47" s="2">
        <f>VLOOKUP(B47,'IGNORE BUT KEEP'!$B$2:$H$263,2,FALSE)</f>
        <v>4700</v>
      </c>
      <c r="D47" s="2">
        <f>VLOOKUP(B47,'IGNORE BUT KEEP'!$B$2:$H$263,7,FALSE)</f>
        <v>4785</v>
      </c>
    </row>
    <row r="48" spans="1:4" x14ac:dyDescent="0.3">
      <c r="A48" t="str">
        <f>_xlfn.IFNA(IF(MATCH(B48,'Official List'!A:A,0)&gt;0, "Keep"), "Delete")</f>
        <v>Keep</v>
      </c>
      <c r="B48" t="s">
        <v>45</v>
      </c>
      <c r="C48" s="2">
        <f>VLOOKUP(B48,'IGNORE BUT KEEP'!$B$2:$H$263,2,FALSE)</f>
        <v>7030</v>
      </c>
      <c r="D48" s="2">
        <f>VLOOKUP(B48,'IGNORE BUT KEEP'!$B$2:$H$263,7,FALSE)</f>
        <v>7505</v>
      </c>
    </row>
    <row r="49" spans="1:4" x14ac:dyDescent="0.3">
      <c r="A49" t="str">
        <f>_xlfn.IFNA(IF(MATCH(B49,'Official List'!A:A,0)&gt;0, "Keep"), "Delete")</f>
        <v>Keep</v>
      </c>
      <c r="B49" t="s">
        <v>180</v>
      </c>
      <c r="C49" s="2">
        <f>VLOOKUP(B49,'IGNORE BUT KEEP'!$B$2:$H$263,2,FALSE)</f>
        <v>2230</v>
      </c>
      <c r="D49" s="2">
        <f>VLOOKUP(B49,'IGNORE BUT KEEP'!$B$2:$H$263,7,FALSE)</f>
        <v>2320</v>
      </c>
    </row>
    <row r="50" spans="1:4" x14ac:dyDescent="0.3">
      <c r="A50" t="str">
        <f>_xlfn.IFNA(IF(MATCH(B50,'Official List'!A:A,0)&gt;0, "Keep"), "Delete")</f>
        <v>Keep</v>
      </c>
      <c r="B50" t="s">
        <v>46</v>
      </c>
      <c r="C50" s="2">
        <f>VLOOKUP(B50,'IGNORE BUT KEEP'!$B$2:$H$263,2,FALSE)</f>
        <v>315</v>
      </c>
      <c r="D50" s="2">
        <f>VLOOKUP(B50,'IGNORE BUT KEEP'!$B$2:$H$263,7,FALSE)</f>
        <v>6185</v>
      </c>
    </row>
    <row r="51" spans="1:4" x14ac:dyDescent="0.3">
      <c r="A51" t="str">
        <f>_xlfn.IFNA(IF(MATCH(B51,'Official List'!A:A,0)&gt;0, "Keep"), "Delete")</f>
        <v>Keep</v>
      </c>
      <c r="B51" t="s">
        <v>47</v>
      </c>
      <c r="C51" s="2">
        <f>VLOOKUP(B51,'IGNORE BUT KEEP'!$B$2:$H$263,2,FALSE)</f>
        <v>155</v>
      </c>
      <c r="D51" s="2">
        <f>VLOOKUP(B51,'IGNORE BUT KEEP'!$B$2:$H$263,7,FALSE)</f>
        <v>565</v>
      </c>
    </row>
    <row r="52" spans="1:4" x14ac:dyDescent="0.3">
      <c r="A52" t="str">
        <f>_xlfn.IFNA(IF(MATCH(B52,'Official List'!A:A,0)&gt;0, "Keep"), "Delete")</f>
        <v>Keep</v>
      </c>
      <c r="B52" t="s">
        <v>48</v>
      </c>
      <c r="C52" s="2">
        <f>VLOOKUP(B52,'IGNORE BUT KEEP'!$B$2:$H$263,2,FALSE)</f>
        <v>1110</v>
      </c>
      <c r="D52" s="2">
        <f>VLOOKUP(B52,'IGNORE BUT KEEP'!$B$2:$H$263,7,FALSE)</f>
        <v>8705</v>
      </c>
    </row>
    <row r="53" spans="1:4" x14ac:dyDescent="0.3">
      <c r="A53" t="str">
        <f>_xlfn.IFNA(IF(MATCH(B53,'Official List'!A:A,0)&gt;0, "Keep"), "Delete")</f>
        <v>Keep</v>
      </c>
      <c r="B53" t="s">
        <v>186</v>
      </c>
      <c r="C53" s="2">
        <f>VLOOKUP(B53,'IGNORE BUT KEEP'!$B$2:$H$263,2,FALSE)</f>
        <v>2935</v>
      </c>
      <c r="D53" s="2">
        <f>VLOOKUP(B53,'IGNORE BUT KEEP'!$B$2:$H$263,7,FALSE)</f>
        <v>3180</v>
      </c>
    </row>
    <row r="54" spans="1:4" x14ac:dyDescent="0.3">
      <c r="A54" t="str">
        <f>_xlfn.IFNA(IF(MATCH(B54,'Official List'!A:A,0)&gt;0, "Keep"), "Delete")</f>
        <v>Keep</v>
      </c>
      <c r="B54" t="s">
        <v>49</v>
      </c>
      <c r="C54" s="2">
        <f>VLOOKUP(B54,'IGNORE BUT KEEP'!$B$2:$H$263,2,FALSE)</f>
        <v>715</v>
      </c>
      <c r="D54" s="2">
        <f>VLOOKUP(B54,'IGNORE BUT KEEP'!$B$2:$H$263,7,FALSE)</f>
        <v>2990</v>
      </c>
    </row>
    <row r="55" spans="1:4" x14ac:dyDescent="0.3">
      <c r="A55" t="str">
        <f>_xlfn.IFNA(IF(MATCH(B55,'Official List'!A:A,0)&gt;0, "Keep"), "Delete")</f>
        <v>Keep</v>
      </c>
      <c r="B55" t="s">
        <v>50</v>
      </c>
      <c r="C55" s="2">
        <f>VLOOKUP(B55,'IGNORE BUT KEEP'!$B$2:$H$263,2,FALSE)</f>
        <v>3390</v>
      </c>
      <c r="D55" s="2">
        <f>VLOOKUP(B55,'IGNORE BUT KEEP'!$B$2:$H$263,7,FALSE)</f>
        <v>3465</v>
      </c>
    </row>
    <row r="56" spans="1:4" x14ac:dyDescent="0.3">
      <c r="A56" t="str">
        <f>_xlfn.IFNA(IF(MATCH(B56,'Official List'!A:A,0)&gt;0, "Keep"), "Delete")</f>
        <v>Keep</v>
      </c>
      <c r="B56" t="s">
        <v>51</v>
      </c>
      <c r="C56" s="2">
        <f>VLOOKUP(B56,'IGNORE BUT KEEP'!$B$2:$H$263,2,FALSE)</f>
        <v>6690</v>
      </c>
      <c r="D56" s="2">
        <f>VLOOKUP(B56,'IGNORE BUT KEEP'!$B$2:$H$263,7,FALSE)</f>
        <v>6770</v>
      </c>
    </row>
    <row r="57" spans="1:4" x14ac:dyDescent="0.3">
      <c r="A57" t="str">
        <f>_xlfn.IFNA(IF(MATCH(B57,'Official List'!A:A,0)&gt;0, "Keep"), "Delete")</f>
        <v>Keep</v>
      </c>
      <c r="B57" t="s">
        <v>52</v>
      </c>
      <c r="C57" s="2">
        <f>VLOOKUP(B57,'IGNORE BUT KEEP'!$B$2:$H$263,2,FALSE)</f>
        <v>240</v>
      </c>
      <c r="D57" s="2">
        <f>VLOOKUP(B57,'IGNORE BUT KEEP'!$B$2:$H$263,7,FALSE)</f>
        <v>270</v>
      </c>
    </row>
    <row r="58" spans="1:4" x14ac:dyDescent="0.3">
      <c r="A58" t="str">
        <f>_xlfn.IFNA(IF(MATCH(B58,'Official List'!A:A,0)&gt;0, "Keep"), "Delete")</f>
        <v>Keep</v>
      </c>
      <c r="B58" t="s">
        <v>54</v>
      </c>
      <c r="C58" s="2">
        <f>VLOOKUP(B58,'IGNORE BUT KEEP'!$B$2:$H$263,2,FALSE)</f>
        <v>400</v>
      </c>
      <c r="D58" s="2">
        <f>VLOOKUP(B58,'IGNORE BUT KEEP'!$B$2:$H$263,7,FALSE)</f>
        <v>2400</v>
      </c>
    </row>
    <row r="59" spans="1:4" x14ac:dyDescent="0.3">
      <c r="A59" t="str">
        <f>_xlfn.IFNA(IF(MATCH(B59,'Official List'!A:A,0)&gt;0, "Keep"), "Delete")</f>
        <v>Keep</v>
      </c>
      <c r="B59" t="s">
        <v>55</v>
      </c>
      <c r="C59" s="2">
        <f>VLOOKUP(B59,'IGNORE BUT KEEP'!$B$2:$H$263,2,FALSE)</f>
        <v>8585</v>
      </c>
      <c r="D59" s="2">
        <f>VLOOKUP(B59,'IGNORE BUT KEEP'!$B$2:$H$263,7,FALSE)</f>
        <v>8715</v>
      </c>
    </row>
    <row r="60" spans="1:4" x14ac:dyDescent="0.3">
      <c r="A60" t="str">
        <f>_xlfn.IFNA(IF(MATCH(B60,'Official List'!A:A,0)&gt;0, "Keep"), "Delete")</f>
        <v>Keep</v>
      </c>
      <c r="B60" t="s">
        <v>189</v>
      </c>
      <c r="C60" s="2">
        <f>VLOOKUP(B60,'IGNORE BUT KEEP'!$B$2:$H$263,2,FALSE)</f>
        <v>5565</v>
      </c>
      <c r="D60" s="2">
        <f>VLOOKUP(B60,'IGNORE BUT KEEP'!$B$2:$H$263,7,FALSE)</f>
        <v>5635</v>
      </c>
    </row>
    <row r="61" spans="1:4" x14ac:dyDescent="0.3">
      <c r="A61" t="str">
        <f>_xlfn.IFNA(IF(MATCH(B61,'Official List'!A:A,0)&gt;0, "Keep"), "Delete")</f>
        <v>Keep</v>
      </c>
      <c r="B61" t="s">
        <v>56</v>
      </c>
      <c r="C61" s="2">
        <f>VLOOKUP(B61,'IGNORE BUT KEEP'!$B$2:$H$263,2,FALSE)</f>
        <v>5130</v>
      </c>
      <c r="D61" s="2">
        <f>VLOOKUP(B61,'IGNORE BUT KEEP'!$B$2:$H$263,7,FALSE)</f>
        <v>5185</v>
      </c>
    </row>
    <row r="62" spans="1:4" x14ac:dyDescent="0.3">
      <c r="A62" t="str">
        <f>_xlfn.IFNA(IF(MATCH(B62,'Official List'!A:A,0)&gt;0, "Keep"), "Delete")</f>
        <v>Keep</v>
      </c>
      <c r="B62" t="s">
        <v>57</v>
      </c>
      <c r="C62" s="2">
        <f>VLOOKUP(B62,'IGNORE BUT KEEP'!$B$2:$H$263,2,FALSE)</f>
        <v>3175</v>
      </c>
      <c r="D62" s="2">
        <f>VLOOKUP(B62,'IGNORE BUT KEEP'!$B$2:$H$263,7,FALSE)</f>
        <v>3370</v>
      </c>
    </row>
    <row r="63" spans="1:4" x14ac:dyDescent="0.3">
      <c r="A63" t="str">
        <f>_xlfn.IFNA(IF(MATCH(B63,'Official List'!A:A,0)&gt;0, "Keep"), "Delete")</f>
        <v>Keep</v>
      </c>
      <c r="B63" t="s">
        <v>58</v>
      </c>
      <c r="C63" s="2">
        <f>VLOOKUP(B63,'IGNORE BUT KEEP'!$B$2:$H$263,2,FALSE)</f>
        <v>4000</v>
      </c>
      <c r="D63" s="2">
        <f>VLOOKUP(B63,'IGNORE BUT KEEP'!$B$2:$H$263,7,FALSE)</f>
        <v>4135</v>
      </c>
    </row>
    <row r="64" spans="1:4" x14ac:dyDescent="0.3">
      <c r="A64" t="str">
        <f>_xlfn.IFNA(IF(MATCH(B64,'Official List'!A:A,0)&gt;0, "Keep"), "Delete")</f>
        <v>Keep</v>
      </c>
      <c r="B64" t="s">
        <v>59</v>
      </c>
      <c r="C64" s="2">
        <f>VLOOKUP(B64,'IGNORE BUT KEEP'!$B$2:$H$263,2,FALSE)</f>
        <v>5475</v>
      </c>
      <c r="D64" s="2">
        <f>VLOOKUP(B64,'IGNORE BUT KEEP'!$B$2:$H$263,7,FALSE)</f>
        <v>5565</v>
      </c>
    </row>
    <row r="65" spans="1:4" x14ac:dyDescent="0.3">
      <c r="A65" t="str">
        <f>_xlfn.IFNA(IF(MATCH(B65,'Official List'!A:A,0)&gt;0, "Keep"), "Delete")</f>
        <v>Keep</v>
      </c>
      <c r="B65" t="s">
        <v>60</v>
      </c>
      <c r="C65" s="2">
        <f>VLOOKUP(B65,'IGNORE BUT KEEP'!$B$2:$H$263,2,FALSE)</f>
        <v>9130</v>
      </c>
      <c r="D65" s="2">
        <f>VLOOKUP(B65,'IGNORE BUT KEEP'!$B$2:$H$263,7,FALSE)</f>
        <v>9355</v>
      </c>
    </row>
    <row r="66" spans="1:4" x14ac:dyDescent="0.3">
      <c r="A66" t="str">
        <f>_xlfn.IFNA(IF(MATCH(B66,'Official List'!A:A,0)&gt;0, "Keep"), "Delete")</f>
        <v>Keep</v>
      </c>
      <c r="B66" t="s">
        <v>61</v>
      </c>
      <c r="C66" s="2">
        <f>VLOOKUP(B66,'IGNORE BUT KEEP'!$B$2:$H$263,2,FALSE)</f>
        <v>5395</v>
      </c>
      <c r="D66" s="2">
        <f>VLOOKUP(B66,'IGNORE BUT KEEP'!$B$2:$H$263,7,FALSE)</f>
        <v>5460</v>
      </c>
    </row>
    <row r="67" spans="1:4" x14ac:dyDescent="0.3">
      <c r="A67" t="str">
        <f>_xlfn.IFNA(IF(MATCH(B67,'Official List'!A:A,0)&gt;0, "Keep"), "Delete")</f>
        <v>Keep</v>
      </c>
      <c r="B67" t="s">
        <v>63</v>
      </c>
      <c r="C67" s="2">
        <f>VLOOKUP(B67,'IGNORE BUT KEEP'!$B$2:$H$263,2,FALSE)</f>
        <v>3475</v>
      </c>
      <c r="D67" s="2">
        <f>VLOOKUP(B67,'IGNORE BUT KEEP'!$B$2:$H$263,7,FALSE)</f>
        <v>3695</v>
      </c>
    </row>
    <row r="68" spans="1:4" x14ac:dyDescent="0.3">
      <c r="A68" t="str">
        <f>_xlfn.IFNA(IF(MATCH(B68,'Official List'!A:A,0)&gt;0, "Keep"), "Delete")</f>
        <v>Keep</v>
      </c>
      <c r="B68" t="s">
        <v>65</v>
      </c>
      <c r="C68" s="2">
        <f>VLOOKUP(B68,'IGNORE BUT KEEP'!$B$2:$H$263,2,FALSE)</f>
        <v>9295</v>
      </c>
      <c r="D68" s="2">
        <f>VLOOKUP(B68,'IGNORE BUT KEEP'!$B$2:$H$263,7,FALSE)</f>
        <v>9560</v>
      </c>
    </row>
    <row r="69" spans="1:4" x14ac:dyDescent="0.3">
      <c r="A69" t="str">
        <f>_xlfn.IFNA(IF(MATCH(B69,'Official List'!A:A,0)&gt;0, "Keep"), "Delete")</f>
        <v>Keep</v>
      </c>
      <c r="B69" t="s">
        <v>67</v>
      </c>
      <c r="C69" s="2">
        <f>VLOOKUP(B69,'IGNORE BUT KEEP'!$B$2:$H$263,2,FALSE)</f>
        <v>9150</v>
      </c>
      <c r="D69" s="2">
        <f>VLOOKUP(B69,'IGNORE BUT KEEP'!$B$2:$H$263,7,FALSE)</f>
        <v>9450</v>
      </c>
    </row>
    <row r="70" spans="1:4" x14ac:dyDescent="0.3">
      <c r="A70" t="str">
        <f>_xlfn.IFNA(IF(MATCH(B70,'Official List'!A:A,0)&gt;0, "Keep"), "Delete")</f>
        <v>Keep</v>
      </c>
      <c r="B70" t="s">
        <v>68</v>
      </c>
      <c r="C70" s="2">
        <f>VLOOKUP(B70,'IGNORE BUT KEEP'!$B$2:$H$263,2,FALSE)</f>
        <v>1630</v>
      </c>
      <c r="D70" s="2">
        <f>VLOOKUP(B70,'IGNORE BUT KEEP'!$B$2:$H$263,7,FALSE)</f>
        <v>1665</v>
      </c>
    </row>
    <row r="71" spans="1:4" x14ac:dyDescent="0.3">
      <c r="A71" t="str">
        <f>_xlfn.IFNA(IF(MATCH(B71,'Official List'!A:A,0)&gt;0, "Keep"), "Delete")</f>
        <v>Keep</v>
      </c>
      <c r="B71" t="s">
        <v>69</v>
      </c>
      <c r="C71" s="2">
        <f>VLOOKUP(B71,'IGNORE BUT KEEP'!$B$2:$H$263,2,FALSE)</f>
        <v>3920</v>
      </c>
      <c r="D71" s="2">
        <f>VLOOKUP(B71,'IGNORE BUT KEEP'!$B$2:$H$263,7,FALSE)</f>
        <v>4025</v>
      </c>
    </row>
    <row r="72" spans="1:4" x14ac:dyDescent="0.3">
      <c r="A72" t="str">
        <f>_xlfn.IFNA(IF(MATCH(B72,'Official List'!A:A,0)&gt;0, "Keep"), "Delete")</f>
        <v>Keep</v>
      </c>
      <c r="B72" t="s">
        <v>70</v>
      </c>
      <c r="C72" s="2">
        <f>VLOOKUP(B72,'IGNORE BUT KEEP'!$B$2:$H$263,2,FALSE)</f>
        <v>6515</v>
      </c>
      <c r="D72" s="2">
        <f>VLOOKUP(B72,'IGNORE BUT KEEP'!$B$2:$H$263,7,FALSE)</f>
        <v>6610</v>
      </c>
    </row>
    <row r="73" spans="1:4" x14ac:dyDescent="0.3">
      <c r="A73" t="str">
        <f>_xlfn.IFNA(IF(MATCH(B73,'Official List'!A:A,0)&gt;0, "Keep"), "Delete")</f>
        <v>Keep</v>
      </c>
      <c r="B73" t="s">
        <v>199</v>
      </c>
      <c r="C73" s="2">
        <f>VLOOKUP(B73,'IGNORE BUT KEEP'!$B$2:$H$263,2,FALSE)</f>
        <v>1835</v>
      </c>
      <c r="D73" s="2">
        <f>VLOOKUP(B73,'IGNORE BUT KEEP'!$B$2:$H$263,7,FALSE)</f>
        <v>2240</v>
      </c>
    </row>
    <row r="74" spans="1:4" x14ac:dyDescent="0.3">
      <c r="A74" t="str">
        <f>_xlfn.IFNA(IF(MATCH(B74,'Official List'!A:A,0)&gt;0, "Keep"), "Delete")</f>
        <v>Keep</v>
      </c>
      <c r="B74" t="s">
        <v>71</v>
      </c>
      <c r="C74" s="2">
        <f>VLOOKUP(B74,'IGNORE BUT KEEP'!$B$2:$H$263,2,FALSE)</f>
        <v>8465</v>
      </c>
      <c r="D74" s="2">
        <f>VLOOKUP(B74,'IGNORE BUT KEEP'!$B$2:$H$263,7,FALSE)</f>
        <v>9995</v>
      </c>
    </row>
    <row r="75" spans="1:4" x14ac:dyDescent="0.3">
      <c r="A75" t="str">
        <f>_xlfn.IFNA(IF(MATCH(B75,'Official List'!A:A,0)&gt;0, "Keep"), "Delete")</f>
        <v>Keep</v>
      </c>
      <c r="B75" t="s">
        <v>72</v>
      </c>
      <c r="C75" s="2">
        <f>VLOOKUP(B75,'IGNORE BUT KEEP'!$B$2:$H$263,2,FALSE)</f>
        <v>6275</v>
      </c>
      <c r="D75" s="2">
        <f>VLOOKUP(B75,'IGNORE BUT KEEP'!$B$2:$H$263,7,FALSE)</f>
        <v>6935</v>
      </c>
    </row>
    <row r="76" spans="1:4" x14ac:dyDescent="0.3">
      <c r="A76" t="str">
        <f>_xlfn.IFNA(IF(MATCH(B76,'Official List'!A:A,0)&gt;0, "Keep"), "Delete")</f>
        <v>Keep</v>
      </c>
      <c r="B76" t="s">
        <v>74</v>
      </c>
      <c r="C76" s="2">
        <f>VLOOKUP(B76,'IGNORE BUT KEEP'!$B$2:$H$263,2,FALSE)</f>
        <v>3225</v>
      </c>
      <c r="D76" s="2">
        <f>VLOOKUP(B76,'IGNORE BUT KEEP'!$B$2:$H$263,7,FALSE)</f>
        <v>3335</v>
      </c>
    </row>
    <row r="77" spans="1:4" x14ac:dyDescent="0.3">
      <c r="A77" t="str">
        <f>_xlfn.IFNA(IF(MATCH(B77,'Official List'!A:A,0)&gt;0, "Keep"), "Delete")</f>
        <v>Keep</v>
      </c>
      <c r="B77" t="s">
        <v>203</v>
      </c>
      <c r="C77" s="2">
        <f>VLOOKUP(B77,'IGNORE BUT KEEP'!$B$2:$H$263,2,FALSE)</f>
        <v>265</v>
      </c>
      <c r="D77" s="2">
        <f>VLOOKUP(B77,'IGNORE BUT KEEP'!$B$2:$H$263,7,FALSE)</f>
        <v>265</v>
      </c>
    </row>
    <row r="78" spans="1:4" x14ac:dyDescent="0.3">
      <c r="A78" t="str">
        <f>_xlfn.IFNA(IF(MATCH(B78,'Official List'!A:A,0)&gt;0, "Keep"), "Delete")</f>
        <v>Keep</v>
      </c>
      <c r="B78" t="s">
        <v>204</v>
      </c>
      <c r="C78" s="2">
        <f>VLOOKUP(B78,'IGNORE BUT KEEP'!$B$2:$H$263,2,FALSE)</f>
        <v>50</v>
      </c>
      <c r="D78" s="2">
        <f>VLOOKUP(B78,'IGNORE BUT KEEP'!$B$2:$H$263,7,FALSE)</f>
        <v>55</v>
      </c>
    </row>
    <row r="79" spans="1:4" x14ac:dyDescent="0.3">
      <c r="A79" t="str">
        <f>_xlfn.IFNA(IF(MATCH(B79,'Official List'!A:A,0)&gt;0, "Keep"), "Delete")</f>
        <v>Keep</v>
      </c>
      <c r="B79" t="s">
        <v>75</v>
      </c>
      <c r="C79" s="2">
        <f>VLOOKUP(B79,'IGNORE BUT KEEP'!$B$2:$H$263,2,FALSE)</f>
        <v>3695</v>
      </c>
      <c r="D79" s="2">
        <f>VLOOKUP(B79,'IGNORE BUT KEEP'!$B$2:$H$263,7,FALSE)</f>
        <v>3745</v>
      </c>
    </row>
    <row r="80" spans="1:4" x14ac:dyDescent="0.3">
      <c r="A80" t="str">
        <f>_xlfn.IFNA(IF(MATCH(B80,'Official List'!A:A,0)&gt;0, "Keep"), "Delete")</f>
        <v>Keep</v>
      </c>
      <c r="B80" t="s">
        <v>210</v>
      </c>
      <c r="C80" s="2">
        <f>VLOOKUP(B80,'IGNORE BUT KEEP'!$B$2:$H$263,2,FALSE)</f>
        <v>7510</v>
      </c>
      <c r="D80" s="2">
        <f>VLOOKUP(B80,'IGNORE BUT KEEP'!$B$2:$H$263,7,FALSE)</f>
        <v>7585</v>
      </c>
    </row>
    <row r="81" spans="1:4" x14ac:dyDescent="0.3">
      <c r="A81" t="str">
        <f>_xlfn.IFNA(IF(MATCH(B81,'Official List'!A:A,0)&gt;0, "Keep"), "Delete")</f>
        <v>Keep</v>
      </c>
      <c r="B81" t="s">
        <v>76</v>
      </c>
      <c r="C81" s="2">
        <f>VLOOKUP(B81,'IGNORE BUT KEEP'!$B$2:$H$263,2,FALSE)</f>
        <v>1755</v>
      </c>
      <c r="D81" s="2">
        <f>VLOOKUP(B81,'IGNORE BUT KEEP'!$B$2:$H$263,7,FALSE)</f>
        <v>1830</v>
      </c>
    </row>
    <row r="82" spans="1:4" x14ac:dyDescent="0.3">
      <c r="A82" t="str">
        <f>_xlfn.IFNA(IF(MATCH(B82,'Official List'!A:A,0)&gt;0, "Keep"), "Delete")</f>
        <v>Keep</v>
      </c>
      <c r="B82" t="s">
        <v>77</v>
      </c>
      <c r="C82" s="2">
        <f>VLOOKUP(B82,'IGNORE BUT KEEP'!$B$2:$H$263,2,FALSE)</f>
        <v>325</v>
      </c>
      <c r="D82" s="2">
        <f>VLOOKUP(B82,'IGNORE BUT KEEP'!$B$2:$H$263,7,FALSE)</f>
        <v>340</v>
      </c>
    </row>
    <row r="83" spans="1:4" x14ac:dyDescent="0.3">
      <c r="A83" t="str">
        <f>_xlfn.IFNA(IF(MATCH(B83,'Official List'!A:A,0)&gt;0, "Keep"), "Delete")</f>
        <v>Keep</v>
      </c>
      <c r="B83" t="s">
        <v>78</v>
      </c>
      <c r="C83" s="2">
        <f>VLOOKUP(B83,'IGNORE BUT KEEP'!$B$2:$H$263,2,FALSE)</f>
        <v>4245</v>
      </c>
      <c r="D83" s="2">
        <f>VLOOKUP(B83,'IGNORE BUT KEEP'!$B$2:$H$263,7,FALSE)</f>
        <v>4470</v>
      </c>
    </row>
    <row r="84" spans="1:4" x14ac:dyDescent="0.3">
      <c r="A84" t="str">
        <f>_xlfn.IFNA(IF(MATCH(B84,'Official List'!A:A,0)&gt;0, "Keep"), "Delete")</f>
        <v>Keep</v>
      </c>
      <c r="B84" t="s">
        <v>79</v>
      </c>
      <c r="C84" s="2">
        <f>VLOOKUP(B84,'IGNORE BUT KEEP'!$B$2:$H$263,2,FALSE)</f>
        <v>11575</v>
      </c>
      <c r="D84" s="2">
        <f>VLOOKUP(B84,'IGNORE BUT KEEP'!$B$2:$H$263,7,FALSE)</f>
        <v>12140</v>
      </c>
    </row>
    <row r="85" spans="1:4" x14ac:dyDescent="0.3">
      <c r="A85" t="str">
        <f>_xlfn.IFNA(IF(MATCH(B85,'Official List'!A:A,0)&gt;0, "Keep"), "Delete")</f>
        <v>Keep</v>
      </c>
      <c r="B85" t="s">
        <v>80</v>
      </c>
      <c r="C85" s="2">
        <f>VLOOKUP(B85,'IGNORE BUT KEEP'!$B$2:$H$263,2,FALSE)</f>
        <v>8590</v>
      </c>
      <c r="D85" s="2">
        <f>VLOOKUP(B85,'IGNORE BUT KEEP'!$B$2:$H$263,7,FALSE)</f>
        <v>9175</v>
      </c>
    </row>
    <row r="86" spans="1:4" x14ac:dyDescent="0.3">
      <c r="A86" t="str">
        <f>_xlfn.IFNA(IF(MATCH(B86,'Official List'!A:A,0)&gt;0, "Keep"), "Delete")</f>
        <v>Keep</v>
      </c>
      <c r="B86" t="s">
        <v>81</v>
      </c>
      <c r="C86" s="2">
        <f>VLOOKUP(B86,'IGNORE BUT KEEP'!$B$2:$H$263,2,FALSE)</f>
        <v>5975</v>
      </c>
      <c r="D86" s="2">
        <f>VLOOKUP(B86,'IGNORE BUT KEEP'!$B$2:$H$263,7,FALSE)</f>
        <v>6055</v>
      </c>
    </row>
    <row r="87" spans="1:4" x14ac:dyDescent="0.3">
      <c r="A87" t="str">
        <f>_xlfn.IFNA(IF(MATCH(B87,'Official List'!A:A,0)&gt;0, "Keep"), "Delete")</f>
        <v>Keep</v>
      </c>
      <c r="B87" t="s">
        <v>83</v>
      </c>
      <c r="C87" s="2">
        <f>VLOOKUP(B87,'IGNORE BUT KEEP'!$B$2:$H$263,2,FALSE)</f>
        <v>6980</v>
      </c>
      <c r="D87" s="2">
        <f>VLOOKUP(B87,'IGNORE BUT KEEP'!$B$2:$H$263,7,FALSE)</f>
        <v>7415</v>
      </c>
    </row>
    <row r="88" spans="1:4" x14ac:dyDescent="0.3">
      <c r="A88" t="str">
        <f>_xlfn.IFNA(IF(MATCH(B88,'Official List'!A:A,0)&gt;0, "Keep"), "Delete")</f>
        <v>Keep</v>
      </c>
      <c r="B88" t="s">
        <v>85</v>
      </c>
      <c r="C88" s="2">
        <f>VLOOKUP(B88,'IGNORE BUT KEEP'!$B$2:$H$263,2,FALSE)</f>
        <v>4860</v>
      </c>
      <c r="D88" s="2">
        <f>VLOOKUP(B88,'IGNORE BUT KEEP'!$B$2:$H$263,7,FALSE)</f>
        <v>4955</v>
      </c>
    </row>
    <row r="89" spans="1:4" x14ac:dyDescent="0.3">
      <c r="A89" t="str">
        <f>_xlfn.IFNA(IF(MATCH(B89,'Official List'!A:A,0)&gt;0, "Keep"), "Delete")</f>
        <v>Keep</v>
      </c>
      <c r="B89" t="s">
        <v>86</v>
      </c>
      <c r="C89" s="2">
        <f>VLOOKUP(B89,'IGNORE BUT KEEP'!$B$2:$H$263,2,FALSE)</f>
        <v>9510</v>
      </c>
      <c r="D89" s="2">
        <f>VLOOKUP(B89,'IGNORE BUT KEEP'!$B$2:$H$263,7,FALSE)</f>
        <v>9925</v>
      </c>
    </row>
    <row r="90" spans="1:4" x14ac:dyDescent="0.3">
      <c r="A90" t="str">
        <f>_xlfn.IFNA(IF(MATCH(B90,'Official List'!A:A,0)&gt;0, "Keep"), "Delete")</f>
        <v>Keep</v>
      </c>
      <c r="B90" t="s">
        <v>236</v>
      </c>
      <c r="C90" s="2">
        <f>VLOOKUP(B90,'IGNORE BUT KEEP'!$B$2:$H$263,2,FALSE)</f>
        <v>825</v>
      </c>
      <c r="D90" s="2">
        <f>VLOOKUP(B90,'IGNORE BUT KEEP'!$B$2:$H$263,7,FALSE)</f>
        <v>840</v>
      </c>
    </row>
    <row r="91" spans="1:4" x14ac:dyDescent="0.3">
      <c r="A91" t="str">
        <f>_xlfn.IFNA(IF(MATCH(B91,'Official List'!A:A,0)&gt;0, "Keep"), "Delete")</f>
        <v>Keep</v>
      </c>
      <c r="B91" t="s">
        <v>237</v>
      </c>
      <c r="C91" s="2">
        <f>VLOOKUP(B91,'IGNORE BUT KEEP'!$B$2:$H$263,2,FALSE)</f>
        <v>8850</v>
      </c>
      <c r="D91" s="2">
        <f>VLOOKUP(B91,'IGNORE BUT KEEP'!$B$2:$H$263,7,FALSE)</f>
        <v>9090</v>
      </c>
    </row>
    <row r="92" spans="1:4" x14ac:dyDescent="0.3">
      <c r="A92" t="str">
        <f>_xlfn.IFNA(IF(MATCH(B92,'Official List'!A:A,0)&gt;0, "Keep"), "Delete")</f>
        <v>Keep</v>
      </c>
      <c r="B92" t="s">
        <v>238</v>
      </c>
      <c r="C92" s="2">
        <f>VLOOKUP(B92,'IGNORE BUT KEEP'!$B$2:$H$263,2,FALSE)</f>
        <v>11380</v>
      </c>
      <c r="D92" s="2">
        <f>VLOOKUP(B92,'IGNORE BUT KEEP'!$B$2:$H$263,7,FALSE)</f>
        <v>11605</v>
      </c>
    </row>
    <row r="93" spans="1:4" x14ac:dyDescent="0.3">
      <c r="A93" t="str">
        <f>_xlfn.IFNA(IF(MATCH(B93,'Official List'!A:A,0)&gt;0, "Keep"), "Delete")</f>
        <v>Keep</v>
      </c>
      <c r="B93" t="s">
        <v>240</v>
      </c>
      <c r="C93" s="2">
        <f>VLOOKUP(B93,'IGNORE BUT KEEP'!$B$2:$H$263,2,FALSE)</f>
        <v>32105</v>
      </c>
      <c r="D93" s="2">
        <f>VLOOKUP(B93,'IGNORE BUT KEEP'!$B$2:$H$263,7,FALSE)</f>
        <v>44800</v>
      </c>
    </row>
    <row r="94" spans="1:4" x14ac:dyDescent="0.3">
      <c r="A94" t="str">
        <f>_xlfn.IFNA(IF(MATCH(B94,'Official List'!A:A,0)&gt;0, "Keep"), "Delete")</f>
        <v>Keep</v>
      </c>
      <c r="B94" t="s">
        <v>87</v>
      </c>
      <c r="C94" s="2">
        <f>VLOOKUP(B94,'IGNORE BUT KEEP'!$B$2:$H$263,2,FALSE)</f>
        <v>5775</v>
      </c>
      <c r="D94" s="2">
        <f>VLOOKUP(B94,'IGNORE BUT KEEP'!$B$2:$H$263,7,FALSE)</f>
        <v>6010</v>
      </c>
    </row>
    <row r="95" spans="1:4" x14ac:dyDescent="0.3">
      <c r="A95" t="str">
        <f>_xlfn.IFNA(IF(MATCH(B95,'Official List'!A:A,0)&gt;0, "Keep"), "Delete")</f>
        <v>Keep</v>
      </c>
      <c r="B95" t="s">
        <v>88</v>
      </c>
      <c r="C95" s="2">
        <f>VLOOKUP(B95,'IGNORE BUT KEEP'!$B$2:$H$263,2,FALSE)</f>
        <v>7315</v>
      </c>
      <c r="D95" s="2">
        <f>VLOOKUP(B95,'IGNORE BUT KEEP'!$B$2:$H$263,7,FALSE)</f>
        <v>7750</v>
      </c>
    </row>
    <row r="96" spans="1:4" x14ac:dyDescent="0.3">
      <c r="A96" t="str">
        <f>_xlfn.IFNA(IF(MATCH(B96,'Official List'!A:A,0)&gt;0, "Keep"), "Delete")</f>
        <v>Keep</v>
      </c>
      <c r="B96" t="s">
        <v>89</v>
      </c>
      <c r="C96" s="2">
        <f>VLOOKUP(B96,'IGNORE BUT KEEP'!$B$2:$H$263,2,FALSE)</f>
        <v>6745</v>
      </c>
      <c r="D96" s="2">
        <f>VLOOKUP(B96,'IGNORE BUT KEEP'!$B$2:$H$263,7,FALSE)</f>
        <v>7020</v>
      </c>
    </row>
    <row r="97" spans="1:4" x14ac:dyDescent="0.3">
      <c r="A97" t="str">
        <f>_xlfn.IFNA(IF(MATCH(B97,'Official List'!A:A,0)&gt;0, "Keep"), "Delete")</f>
        <v>Keep</v>
      </c>
      <c r="B97" t="s">
        <v>90</v>
      </c>
      <c r="C97" s="2">
        <f>VLOOKUP(B97,'IGNORE BUT KEEP'!$B$2:$H$263,2,FALSE)</f>
        <v>8350</v>
      </c>
      <c r="D97" s="2">
        <f>VLOOKUP(B97,'IGNORE BUT KEEP'!$B$2:$H$263,7,FALSE)</f>
        <v>8620</v>
      </c>
    </row>
    <row r="98" spans="1:4" x14ac:dyDescent="0.3">
      <c r="A98" t="str">
        <f>_xlfn.IFNA(IF(MATCH(B98,'Official List'!A:A,0)&gt;0, "Keep"), "Delete")</f>
        <v>Keep</v>
      </c>
      <c r="B98" t="s">
        <v>91</v>
      </c>
      <c r="C98" s="2">
        <f>VLOOKUP(B98,'IGNORE BUT KEEP'!$B$2:$H$263,2,FALSE)</f>
        <v>320</v>
      </c>
      <c r="D98" s="2">
        <f>VLOOKUP(B98,'IGNORE BUT KEEP'!$B$2:$H$263,7,FALSE)</f>
        <v>1915</v>
      </c>
    </row>
    <row r="99" spans="1:4" x14ac:dyDescent="0.3">
      <c r="A99" t="str">
        <f>_xlfn.IFNA(IF(MATCH(B99,'Official List'!A:A,0)&gt;0, "Keep"), "Delete")</f>
        <v>Keep</v>
      </c>
      <c r="B99" t="s">
        <v>92</v>
      </c>
      <c r="C99" s="2">
        <f>VLOOKUP(B99,'IGNORE BUT KEEP'!$B$2:$H$263,2,FALSE)</f>
        <v>5450</v>
      </c>
      <c r="D99" s="2">
        <f>VLOOKUP(B99,'IGNORE BUT KEEP'!$B$2:$H$263,7,FALSE)</f>
        <v>5570</v>
      </c>
    </row>
    <row r="100" spans="1:4" x14ac:dyDescent="0.3">
      <c r="A100" t="str">
        <f>_xlfn.IFNA(IF(MATCH(B100,'Official List'!A:A,0)&gt;0, "Keep"), "Delete")</f>
        <v>Keep</v>
      </c>
      <c r="B100" t="s">
        <v>94</v>
      </c>
      <c r="C100" s="2">
        <f>VLOOKUP(B100,'IGNORE BUT KEEP'!$B$2:$H$263,2,FALSE)</f>
        <v>5620</v>
      </c>
      <c r="D100" s="2">
        <f>VLOOKUP(B100,'IGNORE BUT KEEP'!$B$2:$H$263,7,FALSE)</f>
        <v>5915</v>
      </c>
    </row>
    <row r="101" spans="1:4" x14ac:dyDescent="0.3">
      <c r="A101" t="str">
        <f>_xlfn.IFNA(IF(MATCH(B101,'Official List'!A:A,0)&gt;0, "Keep"), "Delete")</f>
        <v>Keep</v>
      </c>
      <c r="B101" t="s">
        <v>251</v>
      </c>
      <c r="C101" s="2">
        <f>VLOOKUP(B101,'IGNORE BUT KEEP'!$B$2:$H$263,2,FALSE)</f>
        <v>155</v>
      </c>
      <c r="D101" s="2">
        <f>VLOOKUP(B101,'IGNORE BUT KEEP'!$B$2:$H$263,7,FALSE)</f>
        <v>155</v>
      </c>
    </row>
    <row r="102" spans="1:4" x14ac:dyDescent="0.3">
      <c r="A102" t="str">
        <f>_xlfn.IFNA(IF(MATCH(B102,'Official List'!A:A,0)&gt;0, "Keep"), "Delete")</f>
        <v>Keep</v>
      </c>
      <c r="B102" t="s">
        <v>95</v>
      </c>
      <c r="C102" s="2">
        <f>VLOOKUP(B102,'IGNORE BUT KEEP'!$B$2:$H$263,2,FALSE)</f>
        <v>315</v>
      </c>
      <c r="D102" s="2">
        <f>VLOOKUP(B102,'IGNORE BUT KEEP'!$B$2:$H$263,7,FALSE)</f>
        <v>3800</v>
      </c>
    </row>
    <row r="103" spans="1:4" x14ac:dyDescent="0.3">
      <c r="A103" t="str">
        <f>_xlfn.IFNA(IF(MATCH(B103,'Official List'!A:A,0)&gt;0, "Keep"), "Delete")</f>
        <v>Keep</v>
      </c>
      <c r="B103" t="s">
        <v>96</v>
      </c>
      <c r="C103" s="2">
        <f>VLOOKUP(B103,'IGNORE BUT KEEP'!$B$2:$H$263,2,FALSE)</f>
        <v>4210</v>
      </c>
      <c r="D103" s="2">
        <f>VLOOKUP(B103,'IGNORE BUT KEEP'!$B$2:$H$263,7,FALSE)</f>
        <v>4235</v>
      </c>
    </row>
    <row r="104" spans="1:4" x14ac:dyDescent="0.3">
      <c r="A104" t="str">
        <f>_xlfn.IFNA(IF(MATCH(B104,'Official List'!A:A,0)&gt;0, "Keep"), "Delete")</f>
        <v>Keep</v>
      </c>
      <c r="B104" t="s">
        <v>97</v>
      </c>
      <c r="C104" s="2">
        <f>VLOOKUP(B104,'IGNORE BUT KEEP'!$B$2:$H$263,2,FALSE)</f>
        <v>305</v>
      </c>
      <c r="D104" s="2">
        <f>VLOOKUP(B104,'IGNORE BUT KEEP'!$B$2:$H$263,7,FALSE)</f>
        <v>325</v>
      </c>
    </row>
    <row r="105" spans="1:4" x14ac:dyDescent="0.3">
      <c r="A105" t="str">
        <f>_xlfn.IFNA(IF(MATCH(B105,'Official List'!A:A,0)&gt;0, "Keep"), "Delete")</f>
        <v>Keep</v>
      </c>
      <c r="B105" t="s">
        <v>257</v>
      </c>
      <c r="C105" s="2">
        <f>VLOOKUP(B105,'IGNORE BUT KEEP'!$B$2:$H$263,2,FALSE)</f>
        <v>140</v>
      </c>
      <c r="D105" s="2">
        <f>VLOOKUP(B105,'IGNORE BUT KEEP'!$B$2:$H$263,7,FALSE)</f>
        <v>155</v>
      </c>
    </row>
    <row r="106" spans="1:4" x14ac:dyDescent="0.3">
      <c r="A106" t="str">
        <f>_xlfn.IFNA(IF(MATCH(B106,'Official List'!A:A,0)&gt;0, "Keep"), "Delete")</f>
        <v>Keep</v>
      </c>
      <c r="B106" t="s">
        <v>99</v>
      </c>
      <c r="C106" s="2">
        <f>VLOOKUP(B106,'IGNORE BUT KEEP'!$B$2:$H$263,2,FALSE)</f>
        <v>305</v>
      </c>
      <c r="D106" s="2">
        <f>VLOOKUP(B106,'IGNORE BUT KEEP'!$B$2:$H$263,7,FALSE)</f>
        <v>330</v>
      </c>
    </row>
    <row r="107" spans="1:4" x14ac:dyDescent="0.3">
      <c r="A107" t="str">
        <f>_xlfn.IFNA(IF(MATCH(B107,'Official List'!A:A,0)&gt;0, "Keep"), "Delete")</f>
        <v>Keep</v>
      </c>
      <c r="B107" t="s">
        <v>100</v>
      </c>
      <c r="C107" s="2">
        <f>VLOOKUP(B107,'IGNORE BUT KEEP'!$B$2:$H$263,2,FALSE)</f>
        <v>3270</v>
      </c>
      <c r="D107" s="2">
        <f>VLOOKUP(B107,'IGNORE BUT KEEP'!$B$2:$H$263,7,FALSE)</f>
        <v>3345</v>
      </c>
    </row>
    <row r="108" spans="1:4" x14ac:dyDescent="0.3">
      <c r="A108" t="str">
        <f>_xlfn.IFNA(IF(MATCH(B108,'Official List'!A:A,0)&gt;0, "Keep"), "Delete")</f>
        <v>Keep</v>
      </c>
      <c r="B108" t="s">
        <v>102</v>
      </c>
      <c r="C108" s="2">
        <f>VLOOKUP(B108,'IGNORE BUT KEEP'!$B$2:$H$263,2,FALSE)</f>
        <v>520</v>
      </c>
      <c r="D108" s="2">
        <f>VLOOKUP(B108,'IGNORE BUT KEEP'!$B$2:$H$263,7,FALSE)</f>
        <v>550</v>
      </c>
    </row>
    <row r="109" spans="1:4" x14ac:dyDescent="0.3">
      <c r="A109" t="str">
        <f>_xlfn.IFNA(IF(MATCH(B109,'Official List'!A:A,0)&gt;0, "Keep"), "Delete")</f>
        <v>Keep</v>
      </c>
      <c r="B109" t="s">
        <v>103</v>
      </c>
      <c r="C109" s="2">
        <f>VLOOKUP(B109,'IGNORE BUT KEEP'!$B$2:$H$263,2,FALSE)</f>
        <v>845</v>
      </c>
      <c r="D109" s="2">
        <f>VLOOKUP(B109,'IGNORE BUT KEEP'!$B$2:$H$263,7,FALSE)</f>
        <v>2060</v>
      </c>
    </row>
    <row r="110" spans="1:4" x14ac:dyDescent="0.3">
      <c r="A110" t="str">
        <f>_xlfn.IFNA(IF(MATCH(B110,'Official List'!A:A,0)&gt;0, "Keep"), "Delete")</f>
        <v>Keep</v>
      </c>
      <c r="B110" t="s">
        <v>104</v>
      </c>
      <c r="C110" s="2">
        <f>VLOOKUP(B110,'IGNORE BUT KEEP'!$B$2:$H$263,2,FALSE)</f>
        <v>1945</v>
      </c>
      <c r="D110" s="2">
        <f>VLOOKUP(B110,'IGNORE BUT KEEP'!$B$2:$H$263,7,FALSE)</f>
        <v>1975</v>
      </c>
    </row>
    <row r="111" spans="1:4" x14ac:dyDescent="0.3">
      <c r="A111" t="str">
        <f>_xlfn.IFNA(IF(MATCH(B111,'Official List'!A:A,0)&gt;0, "Keep"), "Delete")</f>
        <v>Keep</v>
      </c>
      <c r="B111" t="s">
        <v>106</v>
      </c>
      <c r="C111" s="2">
        <f>VLOOKUP(B111,'IGNORE BUT KEEP'!$B$2:$H$263,2,FALSE)</f>
        <v>2000</v>
      </c>
      <c r="D111" s="2">
        <f>VLOOKUP(B111,'IGNORE BUT KEEP'!$B$2:$H$263,7,FALSE)</f>
        <v>2075</v>
      </c>
    </row>
    <row r="112" spans="1:4" x14ac:dyDescent="0.3">
      <c r="A112" t="str">
        <f>_xlfn.IFNA(IF(MATCH(B112,'Official List'!A:A,0)&gt;0, "Keep"), "Delete")</f>
        <v>Keep</v>
      </c>
      <c r="B112" t="s">
        <v>107</v>
      </c>
      <c r="C112" s="2">
        <f>VLOOKUP(B112,'IGNORE BUT KEEP'!$B$2:$H$263,2,FALSE)</f>
        <v>7485</v>
      </c>
      <c r="D112" s="2">
        <f>VLOOKUP(B112,'IGNORE BUT KEEP'!$B$2:$H$263,7,FALSE)</f>
        <v>7785</v>
      </c>
    </row>
    <row r="113" spans="1:4" x14ac:dyDescent="0.3">
      <c r="A113" t="str">
        <f>_xlfn.IFNA(IF(MATCH(B113,'Official List'!A:A,0)&gt;0, "Keep"), "Delete")</f>
        <v>Keep</v>
      </c>
      <c r="B113" t="s">
        <v>108</v>
      </c>
      <c r="C113" s="2">
        <f>VLOOKUP(B113,'IGNORE BUT KEEP'!$B$2:$H$263,2,FALSE)</f>
        <v>1175</v>
      </c>
      <c r="D113" s="2">
        <f>VLOOKUP(B113,'IGNORE BUT KEEP'!$B$2:$H$263,7,FALSE)</f>
        <v>1215</v>
      </c>
    </row>
    <row r="114" spans="1:4" x14ac:dyDescent="0.3">
      <c r="A114" t="str">
        <f>_xlfn.IFNA(IF(MATCH(B114,'Official List'!A:A,0)&gt;0, "Keep"), "Delete")</f>
        <v>Keep</v>
      </c>
      <c r="B114" t="s">
        <v>110</v>
      </c>
      <c r="C114" s="2">
        <f>VLOOKUP(B114,'IGNORE BUT KEEP'!$B$2:$H$263,2,FALSE)</f>
        <v>11730</v>
      </c>
      <c r="D114" s="2">
        <f>VLOOKUP(B114,'IGNORE BUT KEEP'!$B$2:$H$263,7,FALSE)</f>
        <v>11905</v>
      </c>
    </row>
    <row r="115" spans="1:4" x14ac:dyDescent="0.3">
      <c r="A115" t="str">
        <f>_xlfn.IFNA(IF(MATCH(B115,'Official List'!A:A,0)&gt;0, "Keep"), "Delete")</f>
        <v>Keep</v>
      </c>
      <c r="B115" t="s">
        <v>111</v>
      </c>
      <c r="C115" s="2">
        <f>VLOOKUP(B115,'IGNORE BUT KEEP'!$B$2:$H$263,2,FALSE)</f>
        <v>6945</v>
      </c>
      <c r="D115" s="2">
        <f>VLOOKUP(B115,'IGNORE BUT KEEP'!$B$2:$H$263,7,FALSE)</f>
        <v>7135</v>
      </c>
    </row>
    <row r="116" spans="1:4" x14ac:dyDescent="0.3">
      <c r="A116" t="str">
        <f>_xlfn.IFNA(IF(MATCH(B116,'Official List'!A:A,0)&gt;0, "Keep"), "Delete")</f>
        <v>Keep</v>
      </c>
      <c r="B116" t="s">
        <v>112</v>
      </c>
      <c r="C116" s="2">
        <f>VLOOKUP(B116,'IGNORE BUT KEEP'!$B$2:$H$263,2,FALSE)</f>
        <v>3100</v>
      </c>
      <c r="D116" s="2">
        <f>VLOOKUP(B116,'IGNORE BUT KEEP'!$B$2:$H$263,7,FALSE)</f>
        <v>3200</v>
      </c>
    </row>
    <row r="117" spans="1:4" x14ac:dyDescent="0.3">
      <c r="A117" t="str">
        <f>_xlfn.IFNA(IF(MATCH(B117,'Official List'!A:A,0)&gt;0, "Keep"), "Delete")</f>
        <v>Keep</v>
      </c>
      <c r="B117" t="s">
        <v>113</v>
      </c>
      <c r="C117" s="2">
        <f>VLOOKUP(B117,'IGNORE BUT KEEP'!$B$2:$H$263,2,FALSE)</f>
        <v>4825</v>
      </c>
      <c r="D117" s="2">
        <f>VLOOKUP(B117,'IGNORE BUT KEEP'!$B$2:$H$263,7,FALSE)</f>
        <v>5020</v>
      </c>
    </row>
    <row r="118" spans="1:4" x14ac:dyDescent="0.3">
      <c r="A118" t="str">
        <f>_xlfn.IFNA(IF(MATCH(B118,'Official List'!A:A,0)&gt;0, "Keep"), "Delete")</f>
        <v>Keep</v>
      </c>
      <c r="B118" t="s">
        <v>114</v>
      </c>
      <c r="C118" s="2">
        <f>VLOOKUP(B118,'IGNORE BUT KEEP'!$B$2:$H$263,2,FALSE)</f>
        <v>6305</v>
      </c>
      <c r="D118" s="2">
        <f>VLOOKUP(B118,'IGNORE BUT KEEP'!$B$2:$H$263,7,FALSE)</f>
        <v>6595</v>
      </c>
    </row>
    <row r="119" spans="1:4" x14ac:dyDescent="0.3">
      <c r="A119" t="str">
        <f>_xlfn.IFNA(IF(MATCH(B119,'Official List'!A:A,0)&gt;0, "Keep"), "Delete")</f>
        <v>Keep</v>
      </c>
      <c r="B119" t="s">
        <v>115</v>
      </c>
      <c r="C119" s="2">
        <f>VLOOKUP(B119,'IGNORE BUT KEEP'!$B$2:$H$263,2,FALSE)</f>
        <v>320</v>
      </c>
      <c r="D119" s="2">
        <f>VLOOKUP(B119,'IGNORE BUT KEEP'!$B$2:$H$263,7,FALSE)</f>
        <v>3505</v>
      </c>
    </row>
    <row r="120" spans="1:4" x14ac:dyDescent="0.3">
      <c r="A120" t="str">
        <f>_xlfn.IFNA(IF(MATCH(B120,'Official List'!A:A,0)&gt;0, "Keep"), "Delete")</f>
        <v>Keep</v>
      </c>
      <c r="B120" t="s">
        <v>117</v>
      </c>
      <c r="C120" s="2">
        <f>VLOOKUP(B120,'IGNORE BUT KEEP'!$B$2:$H$263,2,FALSE)</f>
        <v>440</v>
      </c>
      <c r="D120" s="2">
        <f>VLOOKUP(B120,'IGNORE BUT KEEP'!$B$2:$H$263,7,FALSE)</f>
        <v>6855</v>
      </c>
    </row>
    <row r="121" spans="1:4" x14ac:dyDescent="0.3">
      <c r="A121" t="str">
        <f>_xlfn.IFNA(IF(MATCH(B121,'Official List'!A:A,0)&gt;0, "Keep"), "Delete")</f>
        <v>Keep</v>
      </c>
      <c r="B121" t="s">
        <v>118</v>
      </c>
      <c r="C121" s="2">
        <f>VLOOKUP(B121,'IGNORE BUT KEEP'!$B$2:$H$263,2,FALSE)</f>
        <v>4255</v>
      </c>
      <c r="D121" s="2">
        <f>VLOOKUP(B121,'IGNORE BUT KEEP'!$B$2:$H$263,7,FALSE)</f>
        <v>4285</v>
      </c>
    </row>
    <row r="122" spans="1:4" x14ac:dyDescent="0.3">
      <c r="A122" t="str">
        <f>_xlfn.IFNA(IF(MATCH(B122,'Official List'!A:A,0)&gt;0, "Keep"), "Delete")</f>
        <v>Keep</v>
      </c>
      <c r="B122" t="s">
        <v>119</v>
      </c>
      <c r="C122" s="2">
        <f>VLOOKUP(B122,'IGNORE BUT KEEP'!$B$2:$H$263,2,FALSE)</f>
        <v>6175</v>
      </c>
      <c r="D122" s="2">
        <f>VLOOKUP(B122,'IGNORE BUT KEEP'!$B$2:$H$263,7,FALSE)</f>
        <v>6230</v>
      </c>
    </row>
    <row r="123" spans="1:4" x14ac:dyDescent="0.3">
      <c r="A123" t="str">
        <f>_xlfn.IFNA(IF(MATCH(B123,'Official List'!A:A,0)&gt;0, "Keep"), "Delete")</f>
        <v>Keep</v>
      </c>
      <c r="B123" t="s">
        <v>120</v>
      </c>
      <c r="C123" s="2">
        <f>VLOOKUP(B123,'IGNORE BUT KEEP'!$B$2:$H$263,2,FALSE)</f>
        <v>4480</v>
      </c>
      <c r="D123" s="2">
        <f>VLOOKUP(B123,'IGNORE BUT KEEP'!$B$2:$H$263,7,FALSE)</f>
        <v>4585</v>
      </c>
    </row>
    <row r="124" spans="1:4" x14ac:dyDescent="0.3">
      <c r="A124" t="str">
        <f>_xlfn.IFNA(IF(MATCH(B124,'Official List'!A:A,0)&gt;0, "Keep"), "Delete")</f>
        <v>Keep</v>
      </c>
      <c r="B124" t="s">
        <v>121</v>
      </c>
      <c r="C124" s="2">
        <f>VLOOKUP(B124,'IGNORE BUT KEEP'!$B$2:$H$263,2,FALSE)</f>
        <v>5080</v>
      </c>
      <c r="D124" s="2">
        <f>VLOOKUP(B124,'IGNORE BUT KEEP'!$B$2:$H$263,7,FALSE)</f>
        <v>5210</v>
      </c>
    </row>
    <row r="125" spans="1:4" x14ac:dyDescent="0.3">
      <c r="A125" t="str">
        <f>_xlfn.IFNA(IF(MATCH(B125,'Official List'!A:A,0)&gt;0, "Keep"), "Delete")</f>
        <v>Keep</v>
      </c>
      <c r="B125" t="s">
        <v>122</v>
      </c>
      <c r="C125" s="2">
        <f>VLOOKUP(B125,'IGNORE BUT KEEP'!$B$2:$H$263,2,FALSE)</f>
        <v>2520</v>
      </c>
      <c r="D125" s="2">
        <f>VLOOKUP(B125,'IGNORE BUT KEEP'!$B$2:$H$263,7,FALSE)</f>
        <v>6825</v>
      </c>
    </row>
    <row r="126" spans="1:4" x14ac:dyDescent="0.3">
      <c r="A126" t="str">
        <f>_xlfn.IFNA(IF(MATCH(B126,'Official List'!A:A,0)&gt;0, "Keep"), "Delete")</f>
        <v>Keep</v>
      </c>
      <c r="B126" t="s">
        <v>123</v>
      </c>
      <c r="C126" s="2">
        <f>VLOOKUP(B126,'IGNORE BUT KEEP'!$B$2:$H$263,2,FALSE)</f>
        <v>8680</v>
      </c>
      <c r="D126" s="2">
        <f>VLOOKUP(B126,'IGNORE BUT KEEP'!$B$2:$H$263,7,FALSE)</f>
        <v>8875</v>
      </c>
    </row>
    <row r="127" spans="1:4" x14ac:dyDescent="0.3">
      <c r="A127" t="str">
        <f>_xlfn.IFNA(IF(MATCH(B127,'Official List'!A:A,0)&gt;0, "Keep"), "Delete")</f>
        <v>Keep</v>
      </c>
      <c r="B127" t="s">
        <v>264</v>
      </c>
      <c r="C127" s="2">
        <f>VLOOKUP(B127,'IGNORE BUT KEEP'!$B$2:$H$263,2,FALSE)</f>
        <v>385</v>
      </c>
      <c r="D127" s="2">
        <f>VLOOKUP(B127,'IGNORE BUT KEEP'!$B$2:$H$263,7,FALSE)</f>
        <v>425</v>
      </c>
    </row>
    <row r="128" spans="1:4" x14ac:dyDescent="0.3">
      <c r="A128" t="str">
        <f>_xlfn.IFNA(IF(MATCH(B128,'Official List'!A:A,0)&gt;0, "Keep"), "Delete")</f>
        <v>Keep</v>
      </c>
      <c r="B128" t="s">
        <v>124</v>
      </c>
      <c r="C128" s="2">
        <f>VLOOKUP(B128,'IGNORE BUT KEEP'!$B$2:$H$263,2,FALSE)</f>
        <v>2210</v>
      </c>
      <c r="D128" s="2">
        <f>VLOOKUP(B128,'IGNORE BUT KEEP'!$B$2:$H$263,7,FALSE)</f>
        <v>6045</v>
      </c>
    </row>
    <row r="129" spans="1:4" x14ac:dyDescent="0.3">
      <c r="A129" t="str">
        <f>_xlfn.IFNA(IF(MATCH(B129,'Official List'!A:A,0)&gt;0, "Keep"), "Delete")</f>
        <v>Keep</v>
      </c>
      <c r="B129" t="s">
        <v>125</v>
      </c>
      <c r="C129" s="2">
        <f>VLOOKUP(B129,'IGNORE BUT KEEP'!$B$2:$H$263,2,FALSE)</f>
        <v>75</v>
      </c>
      <c r="D129" s="2">
        <f>VLOOKUP(B129,'IGNORE BUT KEEP'!$B$2:$H$263,7,FALSE)</f>
        <v>4280</v>
      </c>
    </row>
    <row r="130" spans="1:4" x14ac:dyDescent="0.3">
      <c r="A130" t="str">
        <f>_xlfn.IFNA(IF(MATCH(B130,'Official List'!A:A,0)&gt;0, "Keep"), "Delete")</f>
        <v>Keep</v>
      </c>
      <c r="B130" t="s">
        <v>266</v>
      </c>
      <c r="C130" s="2">
        <f>VLOOKUP(B130,'IGNORE BUT KEEP'!$B$2:$H$263,2,FALSE)</f>
        <v>1045</v>
      </c>
      <c r="D130" s="2">
        <f>VLOOKUP(B130,'IGNORE BUT KEEP'!$B$2:$H$263,7,FALSE)</f>
        <v>9150</v>
      </c>
    </row>
    <row r="131" spans="1:4" x14ac:dyDescent="0.3">
      <c r="A131" t="str">
        <f>_xlfn.IFNA(IF(MATCH(B131,'Official List'!A:A,0)&gt;0, "Keep"), "Delete")</f>
        <v>Keep</v>
      </c>
      <c r="B131" t="s">
        <v>126</v>
      </c>
      <c r="C131" s="2">
        <f>VLOOKUP(B131,'IGNORE BUT KEEP'!$B$2:$H$263,2,FALSE)</f>
        <v>9255</v>
      </c>
      <c r="D131" s="2">
        <f>VLOOKUP(B131,'IGNORE BUT KEEP'!$B$2:$H$263,7,FALSE)</f>
        <v>9500</v>
      </c>
    </row>
    <row r="132" spans="1:4" x14ac:dyDescent="0.3">
      <c r="A132" t="str">
        <f>_xlfn.IFNA(IF(MATCH(B132,'Official List'!A:A,0)&gt;0, "Keep"), "Delete")</f>
        <v>Keep</v>
      </c>
      <c r="B132" t="s">
        <v>127</v>
      </c>
      <c r="C132" s="2">
        <f>VLOOKUP(B132,'IGNORE BUT KEEP'!$B$2:$H$263,2,FALSE)</f>
        <v>1795</v>
      </c>
      <c r="D132" s="2">
        <f>VLOOKUP(B132,'IGNORE BUT KEEP'!$B$2:$H$263,7,FALSE)</f>
        <v>8830</v>
      </c>
    </row>
    <row r="133" spans="1:4" x14ac:dyDescent="0.3">
      <c r="A133" t="str">
        <f>_xlfn.IFNA(IF(MATCH(B133,'Official List'!A:A,0)&gt;0, "Keep"), "Delete")</f>
        <v>Keep</v>
      </c>
      <c r="B133" t="s">
        <v>128</v>
      </c>
      <c r="C133" s="2" t="e">
        <f>VLOOKUP(B133,'IGNORE BUT KEEP'!$B$2:$H$263,2,FALSE)</f>
        <v>#N/A</v>
      </c>
      <c r="D133" s="2" t="e">
        <f>VLOOKUP(B133,'IGNORE BUT KEEP'!$B$2:$H$263,7,FALSE)</f>
        <v>#N/A</v>
      </c>
    </row>
    <row r="134" spans="1:4" x14ac:dyDescent="0.3">
      <c r="A134" t="str">
        <f>_xlfn.IFNA(IF(MATCH(B134,'Official List'!A:A,0)&gt;0, "Keep"), "Delete")</f>
        <v>Keep</v>
      </c>
      <c r="B134" t="s">
        <v>129</v>
      </c>
      <c r="C134" s="2">
        <f>VLOOKUP(B134,'IGNORE BUT KEEP'!$B$2:$H$263,2,FALSE)</f>
        <v>6540</v>
      </c>
      <c r="D134" s="2">
        <f>VLOOKUP(B134,'IGNORE BUT KEEP'!$B$2:$H$263,7,FALSE)</f>
        <v>6790</v>
      </c>
    </row>
    <row r="135" spans="1:4" x14ac:dyDescent="0.3">
      <c r="A135" t="str">
        <f>_xlfn.IFNA(IF(MATCH(B135,'Official List'!A:A,0)&gt;0, "Keep"), "Delete")</f>
        <v>Keep</v>
      </c>
      <c r="B135" t="s">
        <v>130</v>
      </c>
      <c r="C135" s="2">
        <f>VLOOKUP(B135,'IGNORE BUT KEEP'!$B$2:$H$263,2,FALSE)</f>
        <v>9635</v>
      </c>
      <c r="D135" s="2">
        <f>VLOOKUP(B135,'IGNORE BUT KEEP'!$B$2:$H$263,7,FALSE)</f>
        <v>10710</v>
      </c>
    </row>
    <row r="136" spans="1:4" x14ac:dyDescent="0.3">
      <c r="A136" t="str">
        <f>_xlfn.IFNA(IF(MATCH(B136,'Official List'!A:A,0)&gt;0, "Keep"), "Delete")</f>
        <v>Keep</v>
      </c>
      <c r="B136" t="s">
        <v>131</v>
      </c>
      <c r="C136" s="2">
        <f>VLOOKUP(B136,'IGNORE BUT KEEP'!$B$2:$H$263,2,FALSE)</f>
        <v>240</v>
      </c>
      <c r="D136" s="2">
        <f>VLOOKUP(B136,'IGNORE BUT KEEP'!$B$2:$H$263,7,FALSE)</f>
        <v>6970</v>
      </c>
    </row>
    <row r="137" spans="1:4" x14ac:dyDescent="0.3">
      <c r="A137" t="str">
        <f>_xlfn.IFNA(IF(MATCH(B137,'Official List'!A:A,0)&gt;0, "Keep"), "Delete")</f>
        <v>Keep</v>
      </c>
      <c r="B137" t="s">
        <v>270</v>
      </c>
      <c r="C137" s="2">
        <f>VLOOKUP(B137,'IGNORE BUT KEEP'!$B$2:$H$263,2,FALSE)</f>
        <v>4200</v>
      </c>
      <c r="D137" s="2">
        <f>VLOOKUP(B137,'IGNORE BUT KEEP'!$B$2:$H$263,7,FALSE)</f>
        <v>4320</v>
      </c>
    </row>
    <row r="138" spans="1:4" x14ac:dyDescent="0.3">
      <c r="A138" t="str">
        <f>_xlfn.IFNA(IF(MATCH(B138,'Official List'!A:A,0)&gt;0, "Keep"), "Delete")</f>
        <v>Keep</v>
      </c>
      <c r="B138" t="s">
        <v>132</v>
      </c>
      <c r="C138" s="2">
        <f>VLOOKUP(B138,'IGNORE BUT KEEP'!$B$2:$H$263,2,FALSE)</f>
        <v>5240</v>
      </c>
      <c r="D138" s="2">
        <f>VLOOKUP(B138,'IGNORE BUT KEEP'!$B$2:$H$263,7,FALSE)</f>
        <v>5285</v>
      </c>
    </row>
    <row r="139" spans="1:4" x14ac:dyDescent="0.3">
      <c r="A139" t="str">
        <f>_xlfn.IFNA(IF(MATCH(B139,'Official List'!A:A,0)&gt;0, "Keep"), "Delete")</f>
        <v>Keep</v>
      </c>
      <c r="B139" t="s">
        <v>133</v>
      </c>
      <c r="C139" s="2">
        <f>VLOOKUP(B139,'IGNORE BUT KEEP'!$B$2:$H$263,2,FALSE)</f>
        <v>3010</v>
      </c>
      <c r="D139" s="2">
        <f>VLOOKUP(B139,'IGNORE BUT KEEP'!$B$2:$H$263,7,FALSE)</f>
        <v>3100</v>
      </c>
    </row>
    <row r="140" spans="1:4" x14ac:dyDescent="0.3">
      <c r="A140" t="str">
        <f>_xlfn.IFNA(IF(MATCH(B140,'Official List'!A:A,0)&gt;0, "Keep"), "Delete")</f>
        <v>Keep</v>
      </c>
      <c r="B140" t="s">
        <v>134</v>
      </c>
      <c r="C140" s="2">
        <f>VLOOKUP(B140,'IGNORE BUT KEEP'!$B$2:$H$263,2,FALSE)</f>
        <v>8070</v>
      </c>
      <c r="D140" s="2">
        <f>VLOOKUP(B140,'IGNORE BUT KEEP'!$B$2:$H$263,7,FALSE)</f>
        <v>8170</v>
      </c>
    </row>
    <row r="141" spans="1:4" x14ac:dyDescent="0.3">
      <c r="A141" t="str">
        <f>_xlfn.IFNA(IF(MATCH(B141,'Official List'!A:A,0)&gt;0, "Keep"), "Delete")</f>
        <v>Keep</v>
      </c>
      <c r="B141" t="s">
        <v>135</v>
      </c>
      <c r="C141" s="2">
        <f>VLOOKUP(B141,'IGNORE BUT KEEP'!$B$2:$H$263,2,FALSE)</f>
        <v>3970</v>
      </c>
      <c r="D141" s="2">
        <f>VLOOKUP(B141,'IGNORE BUT KEEP'!$B$2:$H$263,7,FALSE)</f>
        <v>4135</v>
      </c>
    </row>
    <row r="142" spans="1:4" x14ac:dyDescent="0.3">
      <c r="A142" t="str">
        <f>_xlfn.IFNA(IF(MATCH(B142,'Official List'!A:A,0)&gt;0, "Keep"), "Delete")</f>
        <v>Keep</v>
      </c>
      <c r="B142" t="s">
        <v>136</v>
      </c>
      <c r="C142" s="2">
        <f>VLOOKUP(B142,'IGNORE BUT KEEP'!$B$2:$H$263,2,FALSE)</f>
        <v>2640</v>
      </c>
      <c r="D142" s="2">
        <f>VLOOKUP(B142,'IGNORE BUT KEEP'!$B$2:$H$263,7,FALSE)</f>
        <v>2690</v>
      </c>
    </row>
    <row r="143" spans="1:4" x14ac:dyDescent="0.3">
      <c r="A143" t="str">
        <f>_xlfn.IFNA(IF(MATCH(B143,'Official List'!A:A,0)&gt;0, "Keep"), "Delete")</f>
        <v>Keep</v>
      </c>
      <c r="B143" t="s">
        <v>272</v>
      </c>
      <c r="C143" s="2">
        <f>VLOOKUP(B143,'IGNORE BUT KEEP'!$B$2:$H$263,2,FALSE)</f>
        <v>5820</v>
      </c>
      <c r="D143" s="2">
        <f>VLOOKUP(B143,'IGNORE BUT KEEP'!$B$2:$H$263,7,FALSE)</f>
        <v>6045</v>
      </c>
    </row>
  </sheetData>
  <autoFilter ref="A1:D143" xr:uid="{00000000-0009-0000-0000-000006000000}">
    <filterColumn colId="2" showButton="0"/>
  </autoFilter>
  <mergeCells count="3">
    <mergeCell ref="B1:B3"/>
    <mergeCell ref="C2:D2"/>
    <mergeCell ref="C1:D1"/>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2"/>
  <sheetViews>
    <sheetView topLeftCell="A4" workbookViewId="0">
      <selection activeCell="C4" sqref="C4"/>
    </sheetView>
  </sheetViews>
  <sheetFormatPr defaultColWidth="8.77734375" defaultRowHeight="14.4" x14ac:dyDescent="0.3"/>
  <cols>
    <col min="2" max="2" width="54.77734375" bestFit="1" customWidth="1"/>
  </cols>
  <sheetData>
    <row r="1" spans="1:5" x14ac:dyDescent="0.3">
      <c r="B1" s="89" t="s">
        <v>292</v>
      </c>
      <c r="C1" s="88" t="s">
        <v>138</v>
      </c>
      <c r="D1" s="90"/>
    </row>
    <row r="2" spans="1:5" x14ac:dyDescent="0.3">
      <c r="B2" s="89"/>
      <c r="C2" s="88" t="s">
        <v>140</v>
      </c>
      <c r="D2" s="88"/>
      <c r="E2" s="4"/>
    </row>
    <row r="3" spans="1:5" x14ac:dyDescent="0.3">
      <c r="B3" s="89"/>
      <c r="C3" s="1" t="s">
        <v>2</v>
      </c>
      <c r="D3" s="1" t="s">
        <v>274</v>
      </c>
      <c r="E3" s="1"/>
    </row>
    <row r="4" spans="1:5" x14ac:dyDescent="0.3">
      <c r="A4" t="str">
        <f>_xlfn.IFNA(IF(MATCH(B4,'Official List'!A:A,0)&gt;0, "Keep"), "Delete")</f>
        <v>Keep</v>
      </c>
      <c r="B4" t="s">
        <v>6</v>
      </c>
      <c r="C4">
        <v>425</v>
      </c>
      <c r="D4" s="2">
        <v>3235</v>
      </c>
    </row>
    <row r="5" spans="1:5" x14ac:dyDescent="0.3">
      <c r="A5" t="str">
        <f>_xlfn.IFNA(IF(MATCH(B5,'Official List'!A:A,0)&gt;0, "Keep"), "Delete")</f>
        <v>Keep</v>
      </c>
      <c r="B5" t="s">
        <v>8</v>
      </c>
      <c r="C5" s="2">
        <v>1430</v>
      </c>
      <c r="D5" s="2">
        <v>2680</v>
      </c>
    </row>
    <row r="6" spans="1:5" x14ac:dyDescent="0.3">
      <c r="A6" t="str">
        <f>_xlfn.IFNA(IF(MATCH(B6,'Official List'!A:A,0)&gt;0, "Keep"), "Delete")</f>
        <v>Keep</v>
      </c>
      <c r="B6" t="s">
        <v>9</v>
      </c>
      <c r="C6" s="2">
        <v>9080</v>
      </c>
      <c r="D6" s="2">
        <v>9190</v>
      </c>
    </row>
    <row r="7" spans="1:5" x14ac:dyDescent="0.3">
      <c r="A7" t="str">
        <f>_xlfn.IFNA(IF(MATCH(B7,'Official List'!A:A,0)&gt;0, "Keep"), "Delete")</f>
        <v>Keep</v>
      </c>
      <c r="B7" t="s">
        <v>10</v>
      </c>
      <c r="C7" s="2">
        <v>3960</v>
      </c>
      <c r="D7" s="2">
        <v>4060</v>
      </c>
    </row>
    <row r="8" spans="1:5" x14ac:dyDescent="0.3">
      <c r="A8" t="str">
        <f>_xlfn.IFNA(IF(MATCH(B8,'Official List'!A:A,0)&gt;0, "Keep"), "Delete")</f>
        <v>Keep</v>
      </c>
      <c r="B8" t="s">
        <v>11</v>
      </c>
      <c r="C8" s="2">
        <v>1525</v>
      </c>
      <c r="D8" s="2">
        <v>3350</v>
      </c>
    </row>
    <row r="9" spans="1:5" x14ac:dyDescent="0.3">
      <c r="A9" t="str">
        <f>_xlfn.IFNA(IF(MATCH(B9,'Official List'!A:A,0)&gt;0, "Keep"), "Delete")</f>
        <v>Keep</v>
      </c>
      <c r="B9" t="s">
        <v>12</v>
      </c>
      <c r="C9" s="2">
        <v>2895</v>
      </c>
      <c r="D9" s="2">
        <v>3160</v>
      </c>
    </row>
    <row r="10" spans="1:5" x14ac:dyDescent="0.3">
      <c r="A10" t="str">
        <f>_xlfn.IFNA(IF(MATCH(B10,'Official List'!A:A,0)&gt;0, "Keep"), "Delete")</f>
        <v>Keep</v>
      </c>
      <c r="B10" t="s">
        <v>13</v>
      </c>
      <c r="C10" s="2">
        <v>3450</v>
      </c>
      <c r="D10" s="2">
        <v>3730</v>
      </c>
    </row>
    <row r="11" spans="1:5" x14ac:dyDescent="0.3">
      <c r="A11" t="str">
        <f>_xlfn.IFNA(IF(MATCH(B11,'Official List'!A:A,0)&gt;0, "Keep"), "Delete")</f>
        <v>Keep</v>
      </c>
      <c r="B11" t="s">
        <v>14</v>
      </c>
      <c r="C11" s="2">
        <v>4925</v>
      </c>
      <c r="D11" s="2">
        <v>4965</v>
      </c>
    </row>
    <row r="12" spans="1:5" x14ac:dyDescent="0.3">
      <c r="A12" t="str">
        <f>_xlfn.IFNA(IF(MATCH(B12,'Official List'!A:A,0)&gt;0, "Keep"), "Delete")</f>
        <v>Keep</v>
      </c>
      <c r="B12" t="s">
        <v>15</v>
      </c>
      <c r="C12">
        <v>565</v>
      </c>
      <c r="D12" s="2">
        <v>9605</v>
      </c>
    </row>
    <row r="13" spans="1:5" x14ac:dyDescent="0.3">
      <c r="A13" t="str">
        <f>_xlfn.IFNA(IF(MATCH(B13,'Official List'!A:A,0)&gt;0, "Keep"), "Delete")</f>
        <v>Keep</v>
      </c>
      <c r="B13" t="s">
        <v>16</v>
      </c>
      <c r="C13" s="2">
        <v>4940</v>
      </c>
      <c r="D13" s="2">
        <v>4975</v>
      </c>
    </row>
    <row r="14" spans="1:5" x14ac:dyDescent="0.3">
      <c r="A14" t="str">
        <f>_xlfn.IFNA(IF(MATCH(B14,'Official List'!A:A,0)&gt;0, "Keep"), "Delete")</f>
        <v>Keep</v>
      </c>
      <c r="B14" t="s">
        <v>151</v>
      </c>
      <c r="C14" s="2">
        <v>10330</v>
      </c>
      <c r="D14" s="2">
        <v>10555</v>
      </c>
    </row>
    <row r="15" spans="1:5" x14ac:dyDescent="0.3">
      <c r="A15" t="str">
        <f>_xlfn.IFNA(IF(MATCH(B15,'Official List'!A:A,0)&gt;0, "Keep"), "Delete")</f>
        <v>Keep</v>
      </c>
      <c r="B15" t="s">
        <v>152</v>
      </c>
      <c r="C15" s="2">
        <v>9390</v>
      </c>
      <c r="D15" s="2">
        <v>9820</v>
      </c>
    </row>
    <row r="16" spans="1:5" x14ac:dyDescent="0.3">
      <c r="A16" t="str">
        <f>_xlfn.IFNA(IF(MATCH(B16,'Official List'!A:A,0)&gt;0, "Keep"), "Delete")</f>
        <v>Keep</v>
      </c>
      <c r="B16" t="s">
        <v>18</v>
      </c>
      <c r="C16" s="2">
        <v>1120</v>
      </c>
      <c r="D16" s="2">
        <v>1135</v>
      </c>
    </row>
    <row r="17" spans="1:4" x14ac:dyDescent="0.3">
      <c r="A17" t="str">
        <f>_xlfn.IFNA(IF(MATCH(B17,'Official List'!A:A,0)&gt;0, "Keep"), "Delete")</f>
        <v>Keep</v>
      </c>
      <c r="B17" t="s">
        <v>155</v>
      </c>
      <c r="C17" s="2">
        <v>3045</v>
      </c>
      <c r="D17" s="2">
        <v>3095</v>
      </c>
    </row>
    <row r="18" spans="1:4" x14ac:dyDescent="0.3">
      <c r="A18" t="str">
        <f>_xlfn.IFNA(IF(MATCH(B18,'Official List'!A:A,0)&gt;0, "Keep"), "Delete")</f>
        <v>Keep</v>
      </c>
      <c r="B18" t="s">
        <v>20</v>
      </c>
      <c r="C18" s="2">
        <v>6280</v>
      </c>
      <c r="D18" s="2">
        <v>6445</v>
      </c>
    </row>
    <row r="19" spans="1:4" x14ac:dyDescent="0.3">
      <c r="A19" t="str">
        <f>_xlfn.IFNA(IF(MATCH(B19,'Official List'!A:A,0)&gt;0, "Keep"), "Delete")</f>
        <v>Keep</v>
      </c>
      <c r="B19" t="s">
        <v>21</v>
      </c>
      <c r="C19" s="2">
        <v>3510</v>
      </c>
      <c r="D19" s="2">
        <v>3560</v>
      </c>
    </row>
    <row r="20" spans="1:4" x14ac:dyDescent="0.3">
      <c r="A20" t="str">
        <f>_xlfn.IFNA(IF(MATCH(B20,'Official List'!A:A,0)&gt;0, "Keep"), "Delete")</f>
        <v>Keep</v>
      </c>
      <c r="B20" t="s">
        <v>22</v>
      </c>
      <c r="C20" s="2">
        <v>7275</v>
      </c>
      <c r="D20" s="2">
        <v>7460</v>
      </c>
    </row>
    <row r="21" spans="1:4" x14ac:dyDescent="0.3">
      <c r="A21" t="str">
        <f>_xlfn.IFNA(IF(MATCH(B21,'Official List'!A:A,0)&gt;0, "Keep"), "Delete")</f>
        <v>Keep</v>
      </c>
      <c r="B21" t="s">
        <v>23</v>
      </c>
      <c r="C21" s="2">
        <v>6030</v>
      </c>
      <c r="D21" s="2">
        <v>6620</v>
      </c>
    </row>
    <row r="22" spans="1:4" x14ac:dyDescent="0.3">
      <c r="A22" t="str">
        <f>_xlfn.IFNA(IF(MATCH(B22,'Official List'!A:A,0)&gt;0, "Keep"), "Delete")</f>
        <v>Keep</v>
      </c>
      <c r="B22" t="s">
        <v>24</v>
      </c>
      <c r="C22" s="2">
        <v>4075</v>
      </c>
      <c r="D22" s="2">
        <v>4125</v>
      </c>
    </row>
    <row r="23" spans="1:4" x14ac:dyDescent="0.3">
      <c r="A23" t="str">
        <f>_xlfn.IFNA(IF(MATCH(B23,'Official List'!A:A,0)&gt;0, "Keep"), "Delete")</f>
        <v>Keep</v>
      </c>
      <c r="B23" t="s">
        <v>159</v>
      </c>
      <c r="C23" s="2">
        <v>4315</v>
      </c>
      <c r="D23" s="2">
        <v>4405</v>
      </c>
    </row>
    <row r="24" spans="1:4" x14ac:dyDescent="0.3">
      <c r="A24" t="str">
        <f>_xlfn.IFNA(IF(MATCH(B24,'Official List'!A:A,0)&gt;0, "Keep"), "Delete")</f>
        <v>Keep</v>
      </c>
      <c r="B24" t="s">
        <v>160</v>
      </c>
      <c r="C24" s="2">
        <v>1230</v>
      </c>
      <c r="D24" s="2">
        <v>1285</v>
      </c>
    </row>
    <row r="25" spans="1:4" x14ac:dyDescent="0.3">
      <c r="A25" t="str">
        <f>_xlfn.IFNA(IF(MATCH(B25,'Official List'!A:A,0)&gt;0, "Keep"), "Delete")</f>
        <v>Keep</v>
      </c>
      <c r="B25" t="s">
        <v>25</v>
      </c>
      <c r="C25" s="2">
        <v>4685</v>
      </c>
      <c r="D25" s="2">
        <v>4995</v>
      </c>
    </row>
    <row r="26" spans="1:4" x14ac:dyDescent="0.3">
      <c r="A26" t="str">
        <f>_xlfn.IFNA(IF(MATCH(B26,'Official List'!A:A,0)&gt;0, "Keep"), "Delete")</f>
        <v>Keep</v>
      </c>
      <c r="B26" t="s">
        <v>27</v>
      </c>
      <c r="C26" s="2">
        <v>5955</v>
      </c>
      <c r="D26" s="2">
        <v>6005</v>
      </c>
    </row>
    <row r="27" spans="1:4" x14ac:dyDescent="0.3">
      <c r="A27" t="str">
        <f>_xlfn.IFNA(IF(MATCH(B27,'Official List'!A:A,0)&gt;0, "Keep"), "Delete")</f>
        <v>Keep</v>
      </c>
      <c r="B27" t="s">
        <v>28</v>
      </c>
      <c r="C27" s="2">
        <v>4525</v>
      </c>
      <c r="D27" s="2">
        <v>10070</v>
      </c>
    </row>
    <row r="28" spans="1:4" x14ac:dyDescent="0.3">
      <c r="A28" t="str">
        <f>_xlfn.IFNA(IF(MATCH(B28,'Official List'!A:A,0)&gt;0, "Keep"), "Delete")</f>
        <v>Keep</v>
      </c>
      <c r="B28" t="s">
        <v>29</v>
      </c>
      <c r="C28" s="2">
        <v>1330</v>
      </c>
      <c r="D28" s="2">
        <v>3935</v>
      </c>
    </row>
    <row r="29" spans="1:4" x14ac:dyDescent="0.3">
      <c r="A29" t="str">
        <f>_xlfn.IFNA(IF(MATCH(B29,'Official List'!A:A,0)&gt;0, "Keep"), "Delete")</f>
        <v>Keep</v>
      </c>
      <c r="B29" t="s">
        <v>30</v>
      </c>
      <c r="C29" s="2">
        <v>7930</v>
      </c>
      <c r="D29" s="2">
        <v>8160</v>
      </c>
    </row>
    <row r="30" spans="1:4" x14ac:dyDescent="0.3">
      <c r="A30" t="str">
        <f>_xlfn.IFNA(IF(MATCH(B30,'Official List'!A:A,0)&gt;0, "Keep"), "Delete")</f>
        <v>Keep</v>
      </c>
      <c r="B30" t="s">
        <v>31</v>
      </c>
      <c r="C30" s="2">
        <v>5265</v>
      </c>
      <c r="D30" s="2">
        <v>6285</v>
      </c>
    </row>
    <row r="31" spans="1:4" x14ac:dyDescent="0.3">
      <c r="A31" t="str">
        <f>_xlfn.IFNA(IF(MATCH(B31,'Official List'!A:A,0)&gt;0, "Keep"), "Delete")</f>
        <v>Keep</v>
      </c>
      <c r="B31" t="s">
        <v>164</v>
      </c>
      <c r="C31" s="2">
        <v>2180</v>
      </c>
      <c r="D31" s="2">
        <v>2240</v>
      </c>
    </row>
    <row r="32" spans="1:4" x14ac:dyDescent="0.3">
      <c r="A32" t="str">
        <f>_xlfn.IFNA(IF(MATCH(B32,'Official List'!A:A,0)&gt;0, "Keep"), "Delete")</f>
        <v>Keep</v>
      </c>
      <c r="B32" t="s">
        <v>32</v>
      </c>
      <c r="C32" s="2">
        <v>5925</v>
      </c>
      <c r="D32" s="2">
        <v>6010</v>
      </c>
    </row>
    <row r="33" spans="1:4" x14ac:dyDescent="0.3">
      <c r="A33" t="str">
        <f>_xlfn.IFNA(IF(MATCH(B33,'Official List'!A:A,0)&gt;0, "Keep"), "Delete")</f>
        <v>Keep</v>
      </c>
      <c r="B33" t="s">
        <v>172</v>
      </c>
      <c r="C33">
        <v>180</v>
      </c>
      <c r="D33">
        <v>185</v>
      </c>
    </row>
    <row r="34" spans="1:4" x14ac:dyDescent="0.3">
      <c r="A34" t="str">
        <f>_xlfn.IFNA(IF(MATCH(B34,'Official List'!A:A,0)&gt;0, "Keep"), "Delete")</f>
        <v>Keep</v>
      </c>
      <c r="B34" t="s">
        <v>33</v>
      </c>
      <c r="C34" s="2">
        <v>9765</v>
      </c>
      <c r="D34" s="2">
        <v>9935</v>
      </c>
    </row>
    <row r="35" spans="1:4" x14ac:dyDescent="0.3">
      <c r="A35" t="str">
        <f>_xlfn.IFNA(IF(MATCH(B35,'Official List'!A:A,0)&gt;0, "Keep"), "Delete")</f>
        <v>Keep</v>
      </c>
      <c r="B35" t="s">
        <v>174</v>
      </c>
      <c r="C35">
        <v>995</v>
      </c>
      <c r="D35" s="2">
        <v>1050</v>
      </c>
    </row>
    <row r="36" spans="1:4" x14ac:dyDescent="0.3">
      <c r="A36" t="str">
        <f>_xlfn.IFNA(IF(MATCH(B36,'Official List'!A:A,0)&gt;0, "Keep"), "Delete")</f>
        <v>Keep</v>
      </c>
      <c r="B36" t="s">
        <v>175</v>
      </c>
      <c r="C36" s="2">
        <v>1900</v>
      </c>
      <c r="D36" s="2">
        <v>1990</v>
      </c>
    </row>
    <row r="37" spans="1:4" x14ac:dyDescent="0.3">
      <c r="A37" t="str">
        <f>_xlfn.IFNA(IF(MATCH(B37,'Official List'!A:A,0)&gt;0, "Keep"), "Delete")</f>
        <v>Keep</v>
      </c>
      <c r="B37" t="s">
        <v>34</v>
      </c>
      <c r="C37" s="2">
        <v>3615</v>
      </c>
      <c r="D37" s="2">
        <v>3945</v>
      </c>
    </row>
    <row r="38" spans="1:4" x14ac:dyDescent="0.3">
      <c r="A38" t="str">
        <f>_xlfn.IFNA(IF(MATCH(B38,'Official List'!A:A,0)&gt;0, "Keep"), "Delete")</f>
        <v>Keep</v>
      </c>
      <c r="B38" t="s">
        <v>35</v>
      </c>
      <c r="C38" s="2">
        <v>8115</v>
      </c>
      <c r="D38" s="2">
        <v>8295</v>
      </c>
    </row>
    <row r="39" spans="1:4" x14ac:dyDescent="0.3">
      <c r="A39" t="str">
        <f>_xlfn.IFNA(IF(MATCH(B39,'Official List'!A:A,0)&gt;0, "Keep"), "Delete")</f>
        <v>Keep</v>
      </c>
      <c r="B39" t="s">
        <v>36</v>
      </c>
      <c r="C39" s="2">
        <v>7565</v>
      </c>
      <c r="D39" s="2">
        <v>7755</v>
      </c>
    </row>
    <row r="40" spans="1:4" x14ac:dyDescent="0.3">
      <c r="A40" t="str">
        <f>_xlfn.IFNA(IF(MATCH(B40,'Official List'!A:A,0)&gt;0, "Keep"), "Delete")</f>
        <v>Keep</v>
      </c>
      <c r="B40" t="s">
        <v>37</v>
      </c>
      <c r="C40">
        <v>655</v>
      </c>
      <c r="D40" s="2">
        <v>4860</v>
      </c>
    </row>
    <row r="41" spans="1:4" x14ac:dyDescent="0.3">
      <c r="A41" t="str">
        <f>_xlfn.IFNA(IF(MATCH(B41,'Official List'!A:A,0)&gt;0, "Keep"), "Delete")</f>
        <v>Keep</v>
      </c>
      <c r="B41" t="s">
        <v>38</v>
      </c>
      <c r="C41" s="2">
        <v>4555</v>
      </c>
      <c r="D41" s="2">
        <v>4830</v>
      </c>
    </row>
    <row r="42" spans="1:4" x14ac:dyDescent="0.3">
      <c r="A42" t="str">
        <f>_xlfn.IFNA(IF(MATCH(B42,'Official List'!A:A,0)&gt;0, "Keep"), "Delete")</f>
        <v>Keep</v>
      </c>
      <c r="B42" t="s">
        <v>39</v>
      </c>
      <c r="C42" s="2">
        <v>5400</v>
      </c>
      <c r="D42" s="2">
        <v>5465</v>
      </c>
    </row>
    <row r="43" spans="1:4" x14ac:dyDescent="0.3">
      <c r="A43" t="str">
        <f>_xlfn.IFNA(IF(MATCH(B43,'Official List'!A:A,0)&gt;0, "Keep"), "Delete")</f>
        <v>Keep</v>
      </c>
      <c r="B43" t="s">
        <v>40</v>
      </c>
      <c r="C43" s="2">
        <v>5430</v>
      </c>
      <c r="D43" s="2">
        <v>5480</v>
      </c>
    </row>
    <row r="44" spans="1:4" x14ac:dyDescent="0.3">
      <c r="A44" t="str">
        <f>_xlfn.IFNA(IF(MATCH(B44,'Official List'!A:A,0)&gt;0, "Keep"), "Delete")</f>
        <v>Keep</v>
      </c>
      <c r="B44" t="s">
        <v>41</v>
      </c>
      <c r="C44" s="2">
        <v>6220</v>
      </c>
      <c r="D44" s="2">
        <v>6555</v>
      </c>
    </row>
    <row r="45" spans="1:4" x14ac:dyDescent="0.3">
      <c r="A45" t="str">
        <f>_xlfn.IFNA(IF(MATCH(B45,'Official List'!A:A,0)&gt;0, "Keep"), "Delete")</f>
        <v>Keep</v>
      </c>
      <c r="B45" t="s">
        <v>42</v>
      </c>
      <c r="C45">
        <v>340</v>
      </c>
      <c r="D45" s="2">
        <v>3840</v>
      </c>
    </row>
    <row r="46" spans="1:4" x14ac:dyDescent="0.3">
      <c r="A46" t="str">
        <f>_xlfn.IFNA(IF(MATCH(B46,'Official List'!A:A,0)&gt;0, "Keep"), "Delete")</f>
        <v>Keep</v>
      </c>
      <c r="B46" t="s">
        <v>43</v>
      </c>
      <c r="C46" s="2">
        <v>3120</v>
      </c>
      <c r="D46" s="2">
        <v>7430</v>
      </c>
    </row>
    <row r="47" spans="1:4" x14ac:dyDescent="0.3">
      <c r="A47" t="str">
        <f>_xlfn.IFNA(IF(MATCH(B47,'Official List'!A:A,0)&gt;0, "Keep"), "Delete")</f>
        <v>Keep</v>
      </c>
      <c r="B47" t="s">
        <v>44</v>
      </c>
      <c r="C47" s="2">
        <v>4470</v>
      </c>
      <c r="D47" s="2">
        <v>4560</v>
      </c>
    </row>
    <row r="48" spans="1:4" x14ac:dyDescent="0.3">
      <c r="A48" t="str">
        <f>_xlfn.IFNA(IF(MATCH(B48,'Official List'!A:A,0)&gt;0, "Keep"), "Delete")</f>
        <v>Keep</v>
      </c>
      <c r="B48" t="s">
        <v>45</v>
      </c>
      <c r="C48" s="2">
        <v>6460</v>
      </c>
      <c r="D48" s="2">
        <v>6925</v>
      </c>
    </row>
    <row r="49" spans="1:4" x14ac:dyDescent="0.3">
      <c r="A49" t="str">
        <f>_xlfn.IFNA(IF(MATCH(B49,'Official List'!A:A,0)&gt;0, "Keep"), "Delete")</f>
        <v>Keep</v>
      </c>
      <c r="B49" t="s">
        <v>180</v>
      </c>
      <c r="C49" s="2">
        <v>2125</v>
      </c>
      <c r="D49" s="2">
        <v>2225</v>
      </c>
    </row>
    <row r="50" spans="1:4" x14ac:dyDescent="0.3">
      <c r="A50" t="str">
        <f>_xlfn.IFNA(IF(MATCH(B50,'Official List'!A:A,0)&gt;0, "Keep"), "Delete")</f>
        <v>Keep</v>
      </c>
      <c r="B50" t="s">
        <v>46</v>
      </c>
      <c r="C50">
        <v>345</v>
      </c>
      <c r="D50" s="2">
        <v>6040</v>
      </c>
    </row>
    <row r="51" spans="1:4" x14ac:dyDescent="0.3">
      <c r="A51" t="str">
        <f>_xlfn.IFNA(IF(MATCH(B51,'Official List'!A:A,0)&gt;0, "Keep"), "Delete")</f>
        <v>Keep</v>
      </c>
      <c r="B51" t="s">
        <v>47</v>
      </c>
      <c r="C51">
        <v>210</v>
      </c>
      <c r="D51">
        <v>580</v>
      </c>
    </row>
    <row r="52" spans="1:4" x14ac:dyDescent="0.3">
      <c r="A52" t="str">
        <f>_xlfn.IFNA(IF(MATCH(B52,'Official List'!A:A,0)&gt;0, "Keep"), "Delete")</f>
        <v>Keep</v>
      </c>
      <c r="B52" t="s">
        <v>48</v>
      </c>
      <c r="C52" s="2">
        <v>1120</v>
      </c>
      <c r="D52" s="2">
        <v>8720</v>
      </c>
    </row>
    <row r="53" spans="1:4" x14ac:dyDescent="0.3">
      <c r="A53" t="str">
        <f>_xlfn.IFNA(IF(MATCH(B53,'Official List'!A:A,0)&gt;0, "Keep"), "Delete")</f>
        <v>Keep</v>
      </c>
      <c r="B53" t="s">
        <v>186</v>
      </c>
      <c r="C53" s="2">
        <v>3095</v>
      </c>
      <c r="D53" s="2">
        <v>3390</v>
      </c>
    </row>
    <row r="54" spans="1:4" x14ac:dyDescent="0.3">
      <c r="A54" t="str">
        <f>_xlfn.IFNA(IF(MATCH(B54,'Official List'!A:A,0)&gt;0, "Keep"), "Delete")</f>
        <v>Keep</v>
      </c>
      <c r="B54" t="s">
        <v>49</v>
      </c>
      <c r="C54">
        <v>625</v>
      </c>
      <c r="D54" s="2">
        <v>2670</v>
      </c>
    </row>
    <row r="55" spans="1:4" x14ac:dyDescent="0.3">
      <c r="A55" t="str">
        <f>_xlfn.IFNA(IF(MATCH(B55,'Official List'!A:A,0)&gt;0, "Keep"), "Delete")</f>
        <v>Keep</v>
      </c>
      <c r="B55" t="s">
        <v>50</v>
      </c>
      <c r="C55" s="2">
        <v>3570</v>
      </c>
      <c r="D55" s="2">
        <v>3650</v>
      </c>
    </row>
    <row r="56" spans="1:4" x14ac:dyDescent="0.3">
      <c r="A56" t="str">
        <f>_xlfn.IFNA(IF(MATCH(B56,'Official List'!A:A,0)&gt;0, "Keep"), "Delete")</f>
        <v>Keep</v>
      </c>
      <c r="B56" t="s">
        <v>51</v>
      </c>
      <c r="C56" s="2">
        <v>6885</v>
      </c>
      <c r="D56" s="2">
        <v>6970</v>
      </c>
    </row>
    <row r="57" spans="1:4" x14ac:dyDescent="0.3">
      <c r="A57" t="str">
        <f>_xlfn.IFNA(IF(MATCH(B57,'Official List'!A:A,0)&gt;0, "Keep"), "Delete")</f>
        <v>Keep</v>
      </c>
      <c r="B57" t="s">
        <v>52</v>
      </c>
      <c r="C57">
        <v>270</v>
      </c>
      <c r="D57">
        <v>290</v>
      </c>
    </row>
    <row r="58" spans="1:4" x14ac:dyDescent="0.3">
      <c r="A58" t="str">
        <f>_xlfn.IFNA(IF(MATCH(B58,'Official List'!A:A,0)&gt;0, "Keep"), "Delete")</f>
        <v>Keep</v>
      </c>
      <c r="B58" t="s">
        <v>54</v>
      </c>
      <c r="C58">
        <v>555</v>
      </c>
      <c r="D58" s="2">
        <v>2575</v>
      </c>
    </row>
    <row r="59" spans="1:4" x14ac:dyDescent="0.3">
      <c r="A59" t="str">
        <f>_xlfn.IFNA(IF(MATCH(B59,'Official List'!A:A,0)&gt;0, "Keep"), "Delete")</f>
        <v>Keep</v>
      </c>
      <c r="B59" t="s">
        <v>55</v>
      </c>
      <c r="C59" s="2">
        <v>9020</v>
      </c>
      <c r="D59" s="2">
        <v>9110</v>
      </c>
    </row>
    <row r="60" spans="1:4" x14ac:dyDescent="0.3">
      <c r="A60" t="str">
        <f>_xlfn.IFNA(IF(MATCH(B60,'Official List'!A:A,0)&gt;0, "Keep"), "Delete")</f>
        <v>Keep</v>
      </c>
      <c r="B60" t="s">
        <v>189</v>
      </c>
      <c r="C60" s="2">
        <v>5850</v>
      </c>
      <c r="D60" s="2">
        <v>5915</v>
      </c>
    </row>
    <row r="61" spans="1:4" x14ac:dyDescent="0.3">
      <c r="A61" t="str">
        <f>_xlfn.IFNA(IF(MATCH(B61,'Official List'!A:A,0)&gt;0, "Keep"), "Delete")</f>
        <v>Keep</v>
      </c>
      <c r="B61" t="s">
        <v>56</v>
      </c>
      <c r="C61" s="2">
        <v>5400</v>
      </c>
      <c r="D61" s="2">
        <v>5465</v>
      </c>
    </row>
    <row r="62" spans="1:4" x14ac:dyDescent="0.3">
      <c r="A62" t="str">
        <f>_xlfn.IFNA(IF(MATCH(B62,'Official List'!A:A,0)&gt;0, "Keep"), "Delete")</f>
        <v>Keep</v>
      </c>
      <c r="B62" t="s">
        <v>57</v>
      </c>
      <c r="C62" s="2">
        <v>3170</v>
      </c>
      <c r="D62" s="2">
        <v>3365</v>
      </c>
    </row>
    <row r="63" spans="1:4" x14ac:dyDescent="0.3">
      <c r="A63" t="str">
        <f>_xlfn.IFNA(IF(MATCH(B63,'Official List'!A:A,0)&gt;0, "Keep"), "Delete")</f>
        <v>Keep</v>
      </c>
      <c r="B63" t="s">
        <v>58</v>
      </c>
      <c r="C63" s="2">
        <v>4020</v>
      </c>
      <c r="D63" s="2">
        <v>4150</v>
      </c>
    </row>
    <row r="64" spans="1:4" x14ac:dyDescent="0.3">
      <c r="A64" t="str">
        <f>_xlfn.IFNA(IF(MATCH(B64,'Official List'!A:A,0)&gt;0, "Keep"), "Delete")</f>
        <v>Keep</v>
      </c>
      <c r="B64" t="s">
        <v>59</v>
      </c>
      <c r="C64" s="2">
        <v>5795</v>
      </c>
      <c r="D64" s="2">
        <v>5875</v>
      </c>
    </row>
    <row r="65" spans="1:4" x14ac:dyDescent="0.3">
      <c r="A65" t="str">
        <f>_xlfn.IFNA(IF(MATCH(B65,'Official List'!A:A,0)&gt;0, "Keep"), "Delete")</f>
        <v>Keep</v>
      </c>
      <c r="B65" t="s">
        <v>60</v>
      </c>
      <c r="C65" s="2">
        <v>9345</v>
      </c>
      <c r="D65" s="2">
        <v>9645</v>
      </c>
    </row>
    <row r="66" spans="1:4" x14ac:dyDescent="0.3">
      <c r="A66" t="str">
        <f>_xlfn.IFNA(IF(MATCH(B66,'Official List'!A:A,0)&gt;0, "Keep"), "Delete")</f>
        <v>Keep</v>
      </c>
      <c r="B66" t="s">
        <v>61</v>
      </c>
      <c r="C66" s="2">
        <v>5435</v>
      </c>
      <c r="D66" s="2">
        <v>5515</v>
      </c>
    </row>
    <row r="67" spans="1:4" x14ac:dyDescent="0.3">
      <c r="A67" t="str">
        <f>_xlfn.IFNA(IF(MATCH(B67,'Official List'!A:A,0)&gt;0, "Keep"), "Delete")</f>
        <v>Keep</v>
      </c>
      <c r="B67" t="s">
        <v>63</v>
      </c>
      <c r="C67" s="2">
        <v>3425</v>
      </c>
      <c r="D67" s="2">
        <v>3625</v>
      </c>
    </row>
    <row r="68" spans="1:4" x14ac:dyDescent="0.3">
      <c r="A68" t="str">
        <f>_xlfn.IFNA(IF(MATCH(B68,'Official List'!A:A,0)&gt;0, "Keep"), "Delete")</f>
        <v>Keep</v>
      </c>
      <c r="B68" t="s">
        <v>65</v>
      </c>
      <c r="C68" s="2">
        <v>8970</v>
      </c>
      <c r="D68" s="2">
        <v>9245</v>
      </c>
    </row>
    <row r="69" spans="1:4" x14ac:dyDescent="0.3">
      <c r="A69" t="str">
        <f>_xlfn.IFNA(IF(MATCH(B69,'Official List'!A:A,0)&gt;0, "Keep"), "Delete")</f>
        <v>Keep</v>
      </c>
      <c r="B69" t="s">
        <v>67</v>
      </c>
      <c r="C69" s="2">
        <v>8995</v>
      </c>
      <c r="D69" s="2">
        <v>9290</v>
      </c>
    </row>
    <row r="70" spans="1:4" x14ac:dyDescent="0.3">
      <c r="A70" t="str">
        <f>_xlfn.IFNA(IF(MATCH(B70,'Official List'!A:A,0)&gt;0, "Keep"), "Delete")</f>
        <v>Keep</v>
      </c>
      <c r="B70" t="s">
        <v>68</v>
      </c>
      <c r="C70" s="2">
        <v>1405</v>
      </c>
      <c r="D70" s="2">
        <v>1420</v>
      </c>
    </row>
    <row r="71" spans="1:4" x14ac:dyDescent="0.3">
      <c r="A71" t="str">
        <f>_xlfn.IFNA(IF(MATCH(B71,'Official List'!A:A,0)&gt;0, "Keep"), "Delete")</f>
        <v>Keep</v>
      </c>
      <c r="B71" t="s">
        <v>69</v>
      </c>
      <c r="C71" s="2">
        <v>4715</v>
      </c>
      <c r="D71" s="2">
        <v>4850</v>
      </c>
    </row>
    <row r="72" spans="1:4" x14ac:dyDescent="0.3">
      <c r="A72" t="str">
        <f>_xlfn.IFNA(IF(MATCH(B72,'Official List'!A:A,0)&gt;0, "Keep"), "Delete")</f>
        <v>Keep</v>
      </c>
      <c r="B72" t="s">
        <v>70</v>
      </c>
      <c r="C72" s="2">
        <v>5880</v>
      </c>
      <c r="D72" s="2">
        <v>5970</v>
      </c>
    </row>
    <row r="73" spans="1:4" x14ac:dyDescent="0.3">
      <c r="A73" t="str">
        <f>_xlfn.IFNA(IF(MATCH(B73,'Official List'!A:A,0)&gt;0, "Keep"), "Delete")</f>
        <v>Keep</v>
      </c>
      <c r="B73" t="s">
        <v>199</v>
      </c>
      <c r="C73" s="2">
        <v>1715</v>
      </c>
      <c r="D73" s="2">
        <v>2160</v>
      </c>
    </row>
    <row r="74" spans="1:4" x14ac:dyDescent="0.3">
      <c r="A74" t="str">
        <f>_xlfn.IFNA(IF(MATCH(B74,'Official List'!A:A,0)&gt;0, "Keep"), "Delete")</f>
        <v>Keep</v>
      </c>
      <c r="B74" t="s">
        <v>71</v>
      </c>
      <c r="C74" s="2">
        <v>8200</v>
      </c>
      <c r="D74" s="2">
        <v>9700</v>
      </c>
    </row>
    <row r="75" spans="1:4" x14ac:dyDescent="0.3">
      <c r="A75" t="str">
        <f>_xlfn.IFNA(IF(MATCH(B75,'Official List'!A:A,0)&gt;0, "Keep"), "Delete")</f>
        <v>Keep</v>
      </c>
      <c r="B75" t="s">
        <v>72</v>
      </c>
      <c r="C75" s="2">
        <v>6960</v>
      </c>
      <c r="D75" s="2">
        <v>7480</v>
      </c>
    </row>
    <row r="76" spans="1:4" x14ac:dyDescent="0.3">
      <c r="A76" t="str">
        <f>_xlfn.IFNA(IF(MATCH(B76,'Official List'!A:A,0)&gt;0, "Keep"), "Delete")</f>
        <v>Keep</v>
      </c>
      <c r="B76" t="s">
        <v>74</v>
      </c>
      <c r="C76" s="2">
        <v>3655</v>
      </c>
      <c r="D76" s="2">
        <v>3805</v>
      </c>
    </row>
    <row r="77" spans="1:4" x14ac:dyDescent="0.3">
      <c r="A77" t="str">
        <f>_xlfn.IFNA(IF(MATCH(B77,'Official List'!A:A,0)&gt;0, "Keep"), "Delete")</f>
        <v>Keep</v>
      </c>
      <c r="B77" t="s">
        <v>203</v>
      </c>
      <c r="C77">
        <v>290</v>
      </c>
      <c r="D77">
        <v>300</v>
      </c>
    </row>
    <row r="78" spans="1:4" x14ac:dyDescent="0.3">
      <c r="A78" t="str">
        <f>_xlfn.IFNA(IF(MATCH(B78,'Official List'!A:A,0)&gt;0, "Keep"), "Delete")</f>
        <v>Keep</v>
      </c>
      <c r="B78" t="s">
        <v>204</v>
      </c>
      <c r="C78">
        <v>50</v>
      </c>
      <c r="D78">
        <v>55</v>
      </c>
    </row>
    <row r="79" spans="1:4" x14ac:dyDescent="0.3">
      <c r="A79" t="str">
        <f>_xlfn.IFNA(IF(MATCH(B79,'Official List'!A:A,0)&gt;0, "Keep"), "Delete")</f>
        <v>Keep</v>
      </c>
      <c r="B79" t="s">
        <v>75</v>
      </c>
      <c r="C79" s="2">
        <v>3860</v>
      </c>
      <c r="D79" s="2">
        <v>3910</v>
      </c>
    </row>
    <row r="80" spans="1:4" x14ac:dyDescent="0.3">
      <c r="A80" t="str">
        <f>_xlfn.IFNA(IF(MATCH(B80,'Official List'!A:A,0)&gt;0, "Keep"), "Delete")</f>
        <v>Keep</v>
      </c>
      <c r="B80" t="s">
        <v>210</v>
      </c>
      <c r="C80" s="2">
        <v>7085</v>
      </c>
      <c r="D80" s="2">
        <v>7135</v>
      </c>
    </row>
    <row r="81" spans="1:4" x14ac:dyDescent="0.3">
      <c r="A81" t="str">
        <f>_xlfn.IFNA(IF(MATCH(B81,'Official List'!A:A,0)&gt;0, "Keep"), "Delete")</f>
        <v>Keep</v>
      </c>
      <c r="B81" t="s">
        <v>76</v>
      </c>
      <c r="C81" s="2">
        <v>1725</v>
      </c>
      <c r="D81" s="2">
        <v>1790</v>
      </c>
    </row>
    <row r="82" spans="1:4" x14ac:dyDescent="0.3">
      <c r="A82" t="str">
        <f>_xlfn.IFNA(IF(MATCH(B82,'Official List'!A:A,0)&gt;0, "Keep"), "Delete")</f>
        <v>Keep</v>
      </c>
      <c r="B82" t="s">
        <v>77</v>
      </c>
      <c r="C82">
        <v>325</v>
      </c>
      <c r="D82">
        <v>330</v>
      </c>
    </row>
    <row r="83" spans="1:4" x14ac:dyDescent="0.3">
      <c r="A83" t="str">
        <f>_xlfn.IFNA(IF(MATCH(B83,'Official List'!A:A,0)&gt;0, "Keep"), "Delete")</f>
        <v>Keep</v>
      </c>
      <c r="B83" t="s">
        <v>78</v>
      </c>
      <c r="C83" s="2">
        <v>3945</v>
      </c>
      <c r="D83" s="2">
        <v>4170</v>
      </c>
    </row>
    <row r="84" spans="1:4" x14ac:dyDescent="0.3">
      <c r="A84" t="str">
        <f>_xlfn.IFNA(IF(MATCH(B84,'Official List'!A:A,0)&gt;0, "Keep"), "Delete")</f>
        <v>Keep</v>
      </c>
      <c r="B84" t="s">
        <v>79</v>
      </c>
      <c r="C84" s="2">
        <v>11975</v>
      </c>
      <c r="D84" s="2">
        <v>12515</v>
      </c>
    </row>
    <row r="85" spans="1:4" x14ac:dyDescent="0.3">
      <c r="A85" t="str">
        <f>_xlfn.IFNA(IF(MATCH(B85,'Official List'!A:A,0)&gt;0, "Keep"), "Delete")</f>
        <v>Keep</v>
      </c>
      <c r="B85" t="s">
        <v>80</v>
      </c>
      <c r="C85" s="2">
        <v>8750</v>
      </c>
      <c r="D85" s="2">
        <v>9305</v>
      </c>
    </row>
    <row r="86" spans="1:4" x14ac:dyDescent="0.3">
      <c r="A86" t="str">
        <f>_xlfn.IFNA(IF(MATCH(B86,'Official List'!A:A,0)&gt;0, "Keep"), "Delete")</f>
        <v>Keep</v>
      </c>
      <c r="B86" t="s">
        <v>81</v>
      </c>
      <c r="C86" s="2">
        <v>6115</v>
      </c>
      <c r="D86" s="2">
        <v>6195</v>
      </c>
    </row>
    <row r="87" spans="1:4" x14ac:dyDescent="0.3">
      <c r="A87" t="str">
        <f>_xlfn.IFNA(IF(MATCH(B87,'Official List'!A:A,0)&gt;0, "Keep"), "Delete")</f>
        <v>Keep</v>
      </c>
      <c r="B87" t="s">
        <v>83</v>
      </c>
      <c r="C87" s="2">
        <v>7080</v>
      </c>
      <c r="D87" s="2">
        <v>7565</v>
      </c>
    </row>
    <row r="88" spans="1:4" x14ac:dyDescent="0.3">
      <c r="A88" t="str">
        <f>_xlfn.IFNA(IF(MATCH(B88,'Official List'!A:A,0)&gt;0, "Keep"), "Delete")</f>
        <v>Keep</v>
      </c>
      <c r="B88" t="s">
        <v>85</v>
      </c>
      <c r="C88" s="2">
        <v>4445</v>
      </c>
      <c r="D88" s="2">
        <v>4520</v>
      </c>
    </row>
    <row r="89" spans="1:4" x14ac:dyDescent="0.3">
      <c r="A89" t="str">
        <f>_xlfn.IFNA(IF(MATCH(B89,'Official List'!A:A,0)&gt;0, "Keep"), "Delete")</f>
        <v>Keep</v>
      </c>
      <c r="B89" t="s">
        <v>86</v>
      </c>
      <c r="C89" s="2">
        <v>9405</v>
      </c>
      <c r="D89" s="2">
        <v>9845</v>
      </c>
    </row>
    <row r="90" spans="1:4" x14ac:dyDescent="0.3">
      <c r="A90" t="str">
        <f>_xlfn.IFNA(IF(MATCH(B90,'Official List'!A:A,0)&gt;0, "Keep"), "Delete")</f>
        <v>Keep</v>
      </c>
      <c r="B90" t="s">
        <v>236</v>
      </c>
      <c r="C90">
        <v>740</v>
      </c>
      <c r="D90">
        <v>755</v>
      </c>
    </row>
    <row r="91" spans="1:4" x14ac:dyDescent="0.3">
      <c r="A91" t="str">
        <f>_xlfn.IFNA(IF(MATCH(B91,'Official List'!A:A,0)&gt;0, "Keep"), "Delete")</f>
        <v>Keep</v>
      </c>
      <c r="B91" t="s">
        <v>237</v>
      </c>
      <c r="C91" s="2">
        <v>8730</v>
      </c>
      <c r="D91" s="2">
        <v>8945</v>
      </c>
    </row>
    <row r="92" spans="1:4" x14ac:dyDescent="0.3">
      <c r="A92" t="str">
        <f>_xlfn.IFNA(IF(MATCH(B92,'Official List'!A:A,0)&gt;0, "Keep"), "Delete")</f>
        <v>Keep</v>
      </c>
      <c r="B92" t="s">
        <v>238</v>
      </c>
      <c r="C92" s="2">
        <v>10090</v>
      </c>
      <c r="D92" s="2">
        <v>10310</v>
      </c>
    </row>
    <row r="93" spans="1:4" x14ac:dyDescent="0.3">
      <c r="A93" t="str">
        <f>_xlfn.IFNA(IF(MATCH(B93,'Official List'!A:A,0)&gt;0, "Keep"), "Delete")</f>
        <v>Keep</v>
      </c>
      <c r="B93" t="s">
        <v>240</v>
      </c>
      <c r="C93" s="2">
        <v>30810</v>
      </c>
      <c r="D93" s="2">
        <v>42365</v>
      </c>
    </row>
    <row r="94" spans="1:4" x14ac:dyDescent="0.3">
      <c r="A94" t="str">
        <f>_xlfn.IFNA(IF(MATCH(B94,'Official List'!A:A,0)&gt;0, "Keep"), "Delete")</f>
        <v>Keep</v>
      </c>
      <c r="B94" t="s">
        <v>87</v>
      </c>
      <c r="C94" s="2">
        <v>5845</v>
      </c>
      <c r="D94" s="2">
        <v>6070</v>
      </c>
    </row>
    <row r="95" spans="1:4" x14ac:dyDescent="0.3">
      <c r="A95" t="str">
        <f>_xlfn.IFNA(IF(MATCH(B95,'Official List'!A:A,0)&gt;0, "Keep"), "Delete")</f>
        <v>Keep</v>
      </c>
      <c r="B95" t="s">
        <v>88</v>
      </c>
      <c r="C95" s="2">
        <v>6520</v>
      </c>
      <c r="D95" s="2">
        <v>6930</v>
      </c>
    </row>
    <row r="96" spans="1:4" x14ac:dyDescent="0.3">
      <c r="A96" t="str">
        <f>_xlfn.IFNA(IF(MATCH(B96,'Official List'!A:A,0)&gt;0, "Keep"), "Delete")</f>
        <v>Keep</v>
      </c>
      <c r="B96" t="s">
        <v>89</v>
      </c>
      <c r="C96" s="2">
        <v>7370</v>
      </c>
      <c r="D96" s="2">
        <v>7685</v>
      </c>
    </row>
    <row r="97" spans="1:4" x14ac:dyDescent="0.3">
      <c r="A97" t="str">
        <f>_xlfn.IFNA(IF(MATCH(B97,'Official List'!A:A,0)&gt;0, "Keep"), "Delete")</f>
        <v>Keep</v>
      </c>
      <c r="B97" t="s">
        <v>90</v>
      </c>
      <c r="C97" s="2">
        <v>8045</v>
      </c>
      <c r="D97" s="2">
        <v>8375</v>
      </c>
    </row>
    <row r="98" spans="1:4" x14ac:dyDescent="0.3">
      <c r="A98" t="str">
        <f>_xlfn.IFNA(IF(MATCH(B98,'Official List'!A:A,0)&gt;0, "Keep"), "Delete")</f>
        <v>Keep</v>
      </c>
      <c r="B98" t="s">
        <v>91</v>
      </c>
      <c r="C98">
        <v>270</v>
      </c>
      <c r="D98" s="2">
        <v>1700</v>
      </c>
    </row>
    <row r="99" spans="1:4" x14ac:dyDescent="0.3">
      <c r="A99" t="str">
        <f>_xlfn.IFNA(IF(MATCH(B99,'Official List'!A:A,0)&gt;0, "Keep"), "Delete")</f>
        <v>Keep</v>
      </c>
      <c r="B99" t="s">
        <v>92</v>
      </c>
      <c r="C99" s="2">
        <v>5245</v>
      </c>
      <c r="D99" s="2">
        <v>5360</v>
      </c>
    </row>
    <row r="100" spans="1:4" x14ac:dyDescent="0.3">
      <c r="A100" t="str">
        <f>_xlfn.IFNA(IF(MATCH(B100,'Official List'!A:A,0)&gt;0, "Keep"), "Delete")</f>
        <v>Keep</v>
      </c>
      <c r="B100" t="s">
        <v>94</v>
      </c>
      <c r="C100" s="2">
        <v>5155</v>
      </c>
      <c r="D100" s="2">
        <v>5420</v>
      </c>
    </row>
    <row r="101" spans="1:4" x14ac:dyDescent="0.3">
      <c r="A101" t="str">
        <f>_xlfn.IFNA(IF(MATCH(B101,'Official List'!A:A,0)&gt;0, "Keep"), "Delete")</f>
        <v>Keep</v>
      </c>
      <c r="B101" t="s">
        <v>251</v>
      </c>
      <c r="C101">
        <v>220</v>
      </c>
      <c r="D101">
        <v>220</v>
      </c>
    </row>
    <row r="102" spans="1:4" x14ac:dyDescent="0.3">
      <c r="A102" t="str">
        <f>_xlfn.IFNA(IF(MATCH(B102,'Official List'!A:A,0)&gt;0, "Keep"), "Delete")</f>
        <v>Keep</v>
      </c>
      <c r="B102" t="s">
        <v>95</v>
      </c>
      <c r="C102">
        <v>365</v>
      </c>
      <c r="D102" s="2">
        <v>3985</v>
      </c>
    </row>
    <row r="103" spans="1:4" x14ac:dyDescent="0.3">
      <c r="A103" t="str">
        <f>_xlfn.IFNA(IF(MATCH(B103,'Official List'!A:A,0)&gt;0, "Keep"), "Delete")</f>
        <v>Keep</v>
      </c>
      <c r="B103" t="s">
        <v>96</v>
      </c>
      <c r="C103" s="2">
        <v>4550</v>
      </c>
      <c r="D103" s="2">
        <v>4595</v>
      </c>
    </row>
    <row r="104" spans="1:4" x14ac:dyDescent="0.3">
      <c r="A104" t="str">
        <f>_xlfn.IFNA(IF(MATCH(B104,'Official List'!A:A,0)&gt;0, "Keep"), "Delete")</f>
        <v>Keep</v>
      </c>
      <c r="B104" t="s">
        <v>97</v>
      </c>
      <c r="C104">
        <v>325</v>
      </c>
      <c r="D104">
        <v>335</v>
      </c>
    </row>
    <row r="105" spans="1:4" x14ac:dyDescent="0.3">
      <c r="A105" t="str">
        <f>_xlfn.IFNA(IF(MATCH(B105,'Official List'!A:A,0)&gt;0, "Keep"), "Delete")</f>
        <v>Keep</v>
      </c>
      <c r="B105" t="s">
        <v>257</v>
      </c>
      <c r="C105">
        <v>145</v>
      </c>
      <c r="D105">
        <v>165</v>
      </c>
    </row>
    <row r="106" spans="1:4" x14ac:dyDescent="0.3">
      <c r="A106" t="str">
        <f>_xlfn.IFNA(IF(MATCH(B106,'Official List'!A:A,0)&gt;0, "Keep"), "Delete")</f>
        <v>Keep</v>
      </c>
      <c r="B106" t="s">
        <v>99</v>
      </c>
      <c r="C106">
        <v>320</v>
      </c>
      <c r="D106">
        <v>345</v>
      </c>
    </row>
    <row r="107" spans="1:4" x14ac:dyDescent="0.3">
      <c r="A107" t="str">
        <f>_xlfn.IFNA(IF(MATCH(B107,'Official List'!A:A,0)&gt;0, "Keep"), "Delete")</f>
        <v>Keep</v>
      </c>
      <c r="B107" t="s">
        <v>100</v>
      </c>
      <c r="C107" s="2">
        <v>3205</v>
      </c>
      <c r="D107" s="2">
        <v>3285</v>
      </c>
    </row>
    <row r="108" spans="1:4" x14ac:dyDescent="0.3">
      <c r="A108" t="str">
        <f>_xlfn.IFNA(IF(MATCH(B108,'Official List'!A:A,0)&gt;0, "Keep"), "Delete")</f>
        <v>Keep</v>
      </c>
      <c r="B108" t="s">
        <v>102</v>
      </c>
      <c r="C108">
        <v>505</v>
      </c>
      <c r="D108">
        <v>545</v>
      </c>
    </row>
    <row r="109" spans="1:4" x14ac:dyDescent="0.3">
      <c r="A109" t="str">
        <f>_xlfn.IFNA(IF(MATCH(B109,'Official List'!A:A,0)&gt;0, "Keep"), "Delete")</f>
        <v>Keep</v>
      </c>
      <c r="B109" t="s">
        <v>103</v>
      </c>
      <c r="C109">
        <v>880</v>
      </c>
      <c r="D109" s="2">
        <v>1965</v>
      </c>
    </row>
    <row r="110" spans="1:4" x14ac:dyDescent="0.3">
      <c r="A110" t="str">
        <f>_xlfn.IFNA(IF(MATCH(B110,'Official List'!A:A,0)&gt;0, "Keep"), "Delete")</f>
        <v>Keep</v>
      </c>
      <c r="B110" t="s">
        <v>104</v>
      </c>
      <c r="C110" s="2">
        <v>2120</v>
      </c>
      <c r="D110" s="2">
        <v>2140</v>
      </c>
    </row>
    <row r="111" spans="1:4" x14ac:dyDescent="0.3">
      <c r="A111" t="str">
        <f>_xlfn.IFNA(IF(MATCH(B111,'Official List'!A:A,0)&gt;0, "Keep"), "Delete")</f>
        <v>Keep</v>
      </c>
      <c r="B111" t="s">
        <v>106</v>
      </c>
      <c r="C111" s="2">
        <v>1985</v>
      </c>
      <c r="D111" s="2">
        <v>2060</v>
      </c>
    </row>
    <row r="112" spans="1:4" x14ac:dyDescent="0.3">
      <c r="A112" t="str">
        <f>_xlfn.IFNA(IF(MATCH(B112,'Official List'!A:A,0)&gt;0, "Keep"), "Delete")</f>
        <v>Keep</v>
      </c>
      <c r="B112" t="s">
        <v>107</v>
      </c>
      <c r="C112" s="2">
        <v>7300</v>
      </c>
      <c r="D112" s="2">
        <v>7540</v>
      </c>
    </row>
    <row r="113" spans="1:4" x14ac:dyDescent="0.3">
      <c r="A113" t="str">
        <f>_xlfn.IFNA(IF(MATCH(B113,'Official List'!A:A,0)&gt;0, "Keep"), "Delete")</f>
        <v>Keep</v>
      </c>
      <c r="B113" t="s">
        <v>108</v>
      </c>
      <c r="C113" s="2">
        <v>1350</v>
      </c>
      <c r="D113" s="2">
        <v>1395</v>
      </c>
    </row>
    <row r="114" spans="1:4" x14ac:dyDescent="0.3">
      <c r="A114" t="str">
        <f>_xlfn.IFNA(IF(MATCH(B114,'Official List'!A:A,0)&gt;0, "Keep"), "Delete")</f>
        <v>Keep</v>
      </c>
      <c r="B114" t="s">
        <v>110</v>
      </c>
      <c r="C114" s="2">
        <v>11515</v>
      </c>
      <c r="D114" s="2">
        <v>11705</v>
      </c>
    </row>
    <row r="115" spans="1:4" x14ac:dyDescent="0.3">
      <c r="A115" t="str">
        <f>_xlfn.IFNA(IF(MATCH(B115,'Official List'!A:A,0)&gt;0, "Keep"), "Delete")</f>
        <v>Keep</v>
      </c>
      <c r="B115" t="s">
        <v>111</v>
      </c>
      <c r="C115" s="2">
        <v>7425</v>
      </c>
      <c r="D115" s="2">
        <v>7615</v>
      </c>
    </row>
    <row r="116" spans="1:4" x14ac:dyDescent="0.3">
      <c r="A116" t="str">
        <f>_xlfn.IFNA(IF(MATCH(B116,'Official List'!A:A,0)&gt;0, "Keep"), "Delete")</f>
        <v>Keep</v>
      </c>
      <c r="B116" t="s">
        <v>112</v>
      </c>
      <c r="C116" s="2">
        <v>3310</v>
      </c>
      <c r="D116" s="2">
        <v>3415</v>
      </c>
    </row>
    <row r="117" spans="1:4" x14ac:dyDescent="0.3">
      <c r="A117" t="str">
        <f>_xlfn.IFNA(IF(MATCH(B117,'Official List'!A:A,0)&gt;0, "Keep"), "Delete")</f>
        <v>Keep</v>
      </c>
      <c r="B117" t="s">
        <v>113</v>
      </c>
      <c r="C117" s="2">
        <v>5355</v>
      </c>
      <c r="D117" s="2">
        <v>5560</v>
      </c>
    </row>
    <row r="118" spans="1:4" x14ac:dyDescent="0.3">
      <c r="A118" t="str">
        <f>_xlfn.IFNA(IF(MATCH(B118,'Official List'!A:A,0)&gt;0, "Keep"), "Delete")</f>
        <v>Keep</v>
      </c>
      <c r="B118" t="s">
        <v>114</v>
      </c>
      <c r="C118" s="2">
        <v>6070</v>
      </c>
      <c r="D118" s="2">
        <v>6325</v>
      </c>
    </row>
    <row r="119" spans="1:4" x14ac:dyDescent="0.3">
      <c r="A119" t="str">
        <f>_xlfn.IFNA(IF(MATCH(B119,'Official List'!A:A,0)&gt;0, "Keep"), "Delete")</f>
        <v>Keep</v>
      </c>
      <c r="B119" t="s">
        <v>115</v>
      </c>
      <c r="C119">
        <v>375</v>
      </c>
      <c r="D119" s="2">
        <v>3785</v>
      </c>
    </row>
    <row r="120" spans="1:4" x14ac:dyDescent="0.3">
      <c r="A120" t="str">
        <f>_xlfn.IFNA(IF(MATCH(B120,'Official List'!A:A,0)&gt;0, "Keep"), "Delete")</f>
        <v>Keep</v>
      </c>
      <c r="B120" t="s">
        <v>117</v>
      </c>
      <c r="C120">
        <v>435</v>
      </c>
      <c r="D120" s="2">
        <v>6700</v>
      </c>
    </row>
    <row r="121" spans="1:4" x14ac:dyDescent="0.3">
      <c r="A121" t="str">
        <f>_xlfn.IFNA(IF(MATCH(B121,'Official List'!A:A,0)&gt;0, "Keep"), "Delete")</f>
        <v>Keep</v>
      </c>
      <c r="B121" t="s">
        <v>118</v>
      </c>
      <c r="C121" s="2">
        <v>2590</v>
      </c>
      <c r="D121" s="2">
        <v>2605</v>
      </c>
    </row>
    <row r="122" spans="1:4" x14ac:dyDescent="0.3">
      <c r="A122" t="str">
        <f>_xlfn.IFNA(IF(MATCH(B122,'Official List'!A:A,0)&gt;0, "Keep"), "Delete")</f>
        <v>Keep</v>
      </c>
      <c r="B122" t="s">
        <v>119</v>
      </c>
      <c r="C122" s="2">
        <v>6035</v>
      </c>
      <c r="D122" s="2">
        <v>6095</v>
      </c>
    </row>
    <row r="123" spans="1:4" x14ac:dyDescent="0.3">
      <c r="A123" t="str">
        <f>_xlfn.IFNA(IF(MATCH(B123,'Official List'!A:A,0)&gt;0, "Keep"), "Delete")</f>
        <v>Keep</v>
      </c>
      <c r="B123" t="s">
        <v>120</v>
      </c>
      <c r="C123" s="2">
        <v>4570</v>
      </c>
      <c r="D123" s="2">
        <v>4695</v>
      </c>
    </row>
    <row r="124" spans="1:4" x14ac:dyDescent="0.3">
      <c r="A124" t="str">
        <f>_xlfn.IFNA(IF(MATCH(B124,'Official List'!A:A,0)&gt;0, "Keep"), "Delete")</f>
        <v>Keep</v>
      </c>
      <c r="B124" t="s">
        <v>121</v>
      </c>
      <c r="C124" s="2">
        <v>4940</v>
      </c>
      <c r="D124" s="2">
        <v>5055</v>
      </c>
    </row>
    <row r="125" spans="1:4" x14ac:dyDescent="0.3">
      <c r="A125" t="str">
        <f>_xlfn.IFNA(IF(MATCH(B125,'Official List'!A:A,0)&gt;0, "Keep"), "Delete")</f>
        <v>Keep</v>
      </c>
      <c r="B125" t="s">
        <v>122</v>
      </c>
      <c r="C125" s="2">
        <v>2705</v>
      </c>
      <c r="D125" s="2">
        <v>7155</v>
      </c>
    </row>
    <row r="126" spans="1:4" x14ac:dyDescent="0.3">
      <c r="A126" t="str">
        <f>_xlfn.IFNA(IF(MATCH(B126,'Official List'!A:A,0)&gt;0, "Keep"), "Delete")</f>
        <v>Keep</v>
      </c>
      <c r="B126" t="s">
        <v>123</v>
      </c>
      <c r="C126" s="2">
        <v>8565</v>
      </c>
      <c r="D126" s="2">
        <v>8735</v>
      </c>
    </row>
    <row r="127" spans="1:4" x14ac:dyDescent="0.3">
      <c r="A127" t="str">
        <f>_xlfn.IFNA(IF(MATCH(B127,'Official List'!A:A,0)&gt;0, "Keep"), "Delete")</f>
        <v>Keep</v>
      </c>
      <c r="B127" t="s">
        <v>264</v>
      </c>
      <c r="C127">
        <v>300</v>
      </c>
      <c r="D127">
        <v>335</v>
      </c>
    </row>
    <row r="128" spans="1:4" x14ac:dyDescent="0.3">
      <c r="A128" t="str">
        <f>_xlfn.IFNA(IF(MATCH(B128,'Official List'!A:A,0)&gt;0, "Keep"), "Delete")</f>
        <v>Keep</v>
      </c>
      <c r="B128" t="s">
        <v>124</v>
      </c>
      <c r="C128" s="2">
        <v>1585</v>
      </c>
      <c r="D128" s="2">
        <v>5180</v>
      </c>
    </row>
    <row r="129" spans="1:4" x14ac:dyDescent="0.3">
      <c r="A129" t="str">
        <f>_xlfn.IFNA(IF(MATCH(B129,'Official List'!A:A,0)&gt;0, "Keep"), "Delete")</f>
        <v>Keep</v>
      </c>
      <c r="B129" t="s">
        <v>125</v>
      </c>
      <c r="C129">
        <v>90</v>
      </c>
      <c r="D129" s="2">
        <v>4405</v>
      </c>
    </row>
    <row r="130" spans="1:4" x14ac:dyDescent="0.3">
      <c r="A130" t="str">
        <f>_xlfn.IFNA(IF(MATCH(B130,'Official List'!A:A,0)&gt;0, "Keep"), "Delete")</f>
        <v>Keep</v>
      </c>
      <c r="B130" t="s">
        <v>266</v>
      </c>
      <c r="C130">
        <v>780</v>
      </c>
      <c r="D130" s="2">
        <v>8505</v>
      </c>
    </row>
    <row r="131" spans="1:4" x14ac:dyDescent="0.3">
      <c r="A131" t="str">
        <f>_xlfn.IFNA(IF(MATCH(B131,'Official List'!A:A,0)&gt;0, "Keep"), "Delete")</f>
        <v>Keep</v>
      </c>
      <c r="B131" t="s">
        <v>126</v>
      </c>
      <c r="C131" s="2">
        <v>9710</v>
      </c>
      <c r="D131" s="2">
        <v>10030</v>
      </c>
    </row>
    <row r="132" spans="1:4" x14ac:dyDescent="0.3">
      <c r="A132" t="str">
        <f>_xlfn.IFNA(IF(MATCH(B132,'Official List'!A:A,0)&gt;0, "Keep"), "Delete")</f>
        <v>Keep</v>
      </c>
      <c r="B132" t="s">
        <v>127</v>
      </c>
      <c r="C132" s="2">
        <v>1735</v>
      </c>
      <c r="D132" s="2">
        <v>9055</v>
      </c>
    </row>
    <row r="133" spans="1:4" x14ac:dyDescent="0.3">
      <c r="A133" t="str">
        <f>_xlfn.IFNA(IF(MATCH(B133,'Official List'!A:A,0)&gt;0, "Keep"), "Delete")</f>
        <v>Keep</v>
      </c>
      <c r="B133" t="s">
        <v>129</v>
      </c>
      <c r="C133" s="2">
        <v>6355</v>
      </c>
      <c r="D133" s="2">
        <v>6590</v>
      </c>
    </row>
    <row r="134" spans="1:4" x14ac:dyDescent="0.3">
      <c r="A134" t="str">
        <f>_xlfn.IFNA(IF(MATCH(B134,'Official List'!A:A,0)&gt;0, "Keep"), "Delete")</f>
        <v>Keep</v>
      </c>
      <c r="B134" t="s">
        <v>130</v>
      </c>
      <c r="C134" s="2">
        <v>9395</v>
      </c>
      <c r="D134" s="2">
        <v>10365</v>
      </c>
    </row>
    <row r="135" spans="1:4" x14ac:dyDescent="0.3">
      <c r="A135" t="str">
        <f>_xlfn.IFNA(IF(MATCH(B135,'Official List'!A:A,0)&gt;0, "Keep"), "Delete")</f>
        <v>Keep</v>
      </c>
      <c r="B135" t="s">
        <v>131</v>
      </c>
      <c r="C135">
        <v>335</v>
      </c>
      <c r="D135" s="2">
        <v>6955</v>
      </c>
    </row>
    <row r="136" spans="1:4" x14ac:dyDescent="0.3">
      <c r="A136" t="str">
        <f>_xlfn.IFNA(IF(MATCH(B136,'Official List'!A:A,0)&gt;0, "Keep"), "Delete")</f>
        <v>Keep</v>
      </c>
      <c r="B136" t="s">
        <v>270</v>
      </c>
      <c r="C136" s="2">
        <v>4165</v>
      </c>
      <c r="D136" s="2">
        <v>4225</v>
      </c>
    </row>
    <row r="137" spans="1:4" x14ac:dyDescent="0.3">
      <c r="A137" t="str">
        <f>_xlfn.IFNA(IF(MATCH(B137,'Official List'!A:A,0)&gt;0, "Keep"), "Delete")</f>
        <v>Keep</v>
      </c>
      <c r="B137" t="s">
        <v>132</v>
      </c>
      <c r="C137" s="2">
        <v>5295</v>
      </c>
      <c r="D137" s="2">
        <v>5335</v>
      </c>
    </row>
    <row r="138" spans="1:4" x14ac:dyDescent="0.3">
      <c r="A138" t="str">
        <f>_xlfn.IFNA(IF(MATCH(B138,'Official List'!A:A,0)&gt;0, "Keep"), "Delete")</f>
        <v>Keep</v>
      </c>
      <c r="B138" t="s">
        <v>133</v>
      </c>
      <c r="C138" s="2">
        <v>2910</v>
      </c>
      <c r="D138" s="2">
        <v>2985</v>
      </c>
    </row>
    <row r="139" spans="1:4" x14ac:dyDescent="0.3">
      <c r="A139" t="str">
        <f>_xlfn.IFNA(IF(MATCH(B139,'Official List'!A:A,0)&gt;0, "Keep"), "Delete")</f>
        <v>Keep</v>
      </c>
      <c r="B139" t="s">
        <v>134</v>
      </c>
      <c r="C139" s="2">
        <v>8395</v>
      </c>
      <c r="D139" s="2">
        <v>8500</v>
      </c>
    </row>
    <row r="140" spans="1:4" x14ac:dyDescent="0.3">
      <c r="A140" t="str">
        <f>_xlfn.IFNA(IF(MATCH(B140,'Official List'!A:A,0)&gt;0, "Keep"), "Delete")</f>
        <v>Keep</v>
      </c>
      <c r="B140" t="s">
        <v>135</v>
      </c>
      <c r="C140" s="2">
        <v>4545</v>
      </c>
      <c r="D140" s="2">
        <v>4765</v>
      </c>
    </row>
    <row r="141" spans="1:4" x14ac:dyDescent="0.3">
      <c r="A141" t="str">
        <f>_xlfn.IFNA(IF(MATCH(B141,'Official List'!A:A,0)&gt;0, "Keep"), "Delete")</f>
        <v>Keep</v>
      </c>
      <c r="B141" t="s">
        <v>136</v>
      </c>
      <c r="C141" s="2">
        <v>2750</v>
      </c>
      <c r="D141" s="2">
        <v>2810</v>
      </c>
    </row>
    <row r="142" spans="1:4" x14ac:dyDescent="0.3">
      <c r="A142" t="str">
        <f>_xlfn.IFNA(IF(MATCH(B142,'Official List'!A:A,0)&gt;0, "Keep"), "Delete")</f>
        <v>Keep</v>
      </c>
      <c r="B142" t="s">
        <v>272</v>
      </c>
      <c r="C142" s="2">
        <v>5620</v>
      </c>
      <c r="D142" s="2">
        <v>5860</v>
      </c>
    </row>
  </sheetData>
  <autoFilter ref="A1:D142" xr:uid="{00000000-0009-0000-0000-000008000000}">
    <filterColumn colId="2" showButton="0"/>
  </autoFilter>
  <mergeCells count="3">
    <mergeCell ref="C2:D2"/>
    <mergeCell ref="C1:D1"/>
    <mergeCell ref="B1:B3"/>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4B87A6D9AD014D92447F434A51E71A" ma:contentTypeVersion="7" ma:contentTypeDescription="Create a new document." ma:contentTypeScope="" ma:versionID="8c93042aea91ef3592af2462ba5cfc48">
  <xsd:schema xmlns:xsd="http://www.w3.org/2001/XMLSchema" xmlns:xs="http://www.w3.org/2001/XMLSchema" xmlns:p="http://schemas.microsoft.com/office/2006/metadata/properties" xmlns:ns3="e599f6af-57c4-47e3-ab8d-c0bdaca98ff3" xmlns:ns4="b6806f12-11e2-4e4a-a4b1-30716e8ff8e0" targetNamespace="http://schemas.microsoft.com/office/2006/metadata/properties" ma:root="true" ma:fieldsID="1605059d8aa2490331cbb25dcf260e0e" ns3:_="" ns4:_="">
    <xsd:import namespace="e599f6af-57c4-47e3-ab8d-c0bdaca98ff3"/>
    <xsd:import namespace="b6806f12-11e2-4e4a-a4b1-30716e8ff8e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9f6af-57c4-47e3-ab8d-c0bdaca98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806f12-11e2-4e4a-a4b1-30716e8ff8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32FFAD-5B01-434D-AE48-CCEE535C3C07}">
  <ds:schemaRefs>
    <ds:schemaRef ds:uri="http://schemas.openxmlformats.org/package/2006/metadata/core-properties"/>
    <ds:schemaRef ds:uri="e599f6af-57c4-47e3-ab8d-c0bdaca98ff3"/>
    <ds:schemaRef ds:uri="http://schemas.microsoft.com/office/2006/documentManagement/types"/>
    <ds:schemaRef ds:uri="http://www.w3.org/XML/1998/namespace"/>
    <ds:schemaRef ds:uri="http://schemas.microsoft.com/office/2006/metadata/properties"/>
    <ds:schemaRef ds:uri="http://purl.org/dc/dcmitype/"/>
    <ds:schemaRef ds:uri="b6806f12-11e2-4e4a-a4b1-30716e8ff8e0"/>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CC542E59-D027-49AA-A078-7FCEA06A0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99f6af-57c4-47e3-ab8d-c0bdaca98ff3"/>
    <ds:schemaRef ds:uri="b6806f12-11e2-4e4a-a4b1-30716e8ff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FDFCF7-CFCA-4500-BD16-F0F23D4075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Methodology</vt:lpstr>
      <vt:lpstr>Scenarios_ToPresent</vt:lpstr>
      <vt:lpstr>Final Model</vt:lpstr>
      <vt:lpstr>(Ignore)M1M2</vt:lpstr>
      <vt:lpstr>Data_Val</vt:lpstr>
      <vt:lpstr>Staff (19_20)</vt:lpstr>
      <vt:lpstr>1st_Yr_Students (19_20)</vt:lpstr>
      <vt:lpstr>1st_Yr_Students (18_19)</vt:lpstr>
      <vt:lpstr>1st_Yr_Students (17_18)</vt:lpstr>
      <vt:lpstr>1st_Yr_Students (16_17)</vt:lpstr>
      <vt:lpstr>1st_Yr_Students (15_16)</vt:lpstr>
      <vt:lpstr>1st_Yr_Students (14_15)</vt:lpstr>
      <vt:lpstr>Full List</vt:lpstr>
      <vt:lpstr>Official List</vt:lpstr>
      <vt:lpstr>IGNORE BUT KEEP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Eddie Gillow</dc:creator>
  <cp:lastModifiedBy>User</cp:lastModifiedBy>
  <dcterms:created xsi:type="dcterms:W3CDTF">2021-07-01T11:17:11Z</dcterms:created>
  <dcterms:modified xsi:type="dcterms:W3CDTF">2021-09-15T09:18:00Z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0x010100404B87A6D9AD014D92447F434A51E71A</vt:lpwstr>
  </property>
</Properties>
</file>